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1">ПРИХОДИ!$A$1:$M$98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B19" i="7"/>
  <c r="A19"/>
  <c r="F48" i="3"/>
  <c r="F18" i="2"/>
  <c r="B17" i="7"/>
  <c r="A17"/>
  <c r="D20"/>
  <c r="C20"/>
  <c r="D18"/>
  <c r="C18"/>
  <c r="B9"/>
  <c r="A9"/>
  <c r="C10"/>
  <c r="H53" i="3"/>
  <c r="H54"/>
  <c r="B8" i="7"/>
  <c r="A8"/>
  <c r="B6"/>
  <c r="A6"/>
  <c r="H27" i="2"/>
  <c r="J70" i="3"/>
  <c r="F70"/>
  <c r="H29"/>
  <c r="D10" i="7"/>
  <c r="D7"/>
  <c r="C7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<sst xmlns="http://schemas.openxmlformats.org/spreadsheetml/2006/main" count="149" uniqueCount="111">
  <si>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</si>
  <si>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</si>
  <si>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</si>
  <si>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</si>
  <si>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</si>
  <si>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</si>
  <si>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</si>
  <si>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</si>
  <si>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</si>
  <si>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</si>
  <si>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</si>
  <si>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</si>
  <si>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</si>
  <si>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</si>
  <si>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</si>
  <si>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</si>
  <si>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</si>
  <si>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</si>
  <si>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</si>
  <si>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</si>
  <si>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</si>
  <si>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</si>
  <si>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</si>
  <si>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</si>
  <si>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</si>
  <si>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</si>
  <si>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</si>
  <si>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</si>
  <si>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</si>
  <si>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</si>
  <si>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</si>
  <si>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</si>
  <si>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</si>
  <si>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</si>
  <si>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</si>
  <si>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</si>
  <si>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</si>
  <si>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</si>
  <si>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</si>
  <si>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</si>
  <si>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</si>
  <si>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</si>
  <si>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</si>
  <si>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</si>
  <si>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</si>
  <si>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</si>
  <si>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</si>
  <si>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</si>
  <si>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</si>
  <si>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</si>
  <si>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</si>
  <si>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</si>
  <si>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</si>
  <si>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</si>
  <si>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</si>
  <si>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</si>
  <si>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</si>
  <si>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</si>
  <si>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</si>
  <si>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</si>
  <si>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</si>
  <si>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</si>
  <si>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</si>
  <si>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</si>
  <si>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</si>
  <si>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</si>
  <si>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</si>
  <si>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</si>
  <si>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</si>
  <si>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</si>
  <si>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</si>
  <si>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</si>
  <si>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</si>
  <si>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</si>
  <si>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</si>
  <si>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</si>
  <si>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</si>
  <si>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</si>
  <si>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</si>
  <si>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</si>
  <si>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</si>
  <si>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</si>
  <si>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</si>
  <si>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</si>
  <si>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</si>
  <si>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</si>
  <si>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</si>
  <si>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</si>
  <si>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</si>
  <si>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</si>
  <si>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</si>
  <si>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</si>
  <si>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</si>
  <si>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</si>
  <si>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</si>
  <si>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</si>
  <si>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</si>
  <si>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</si>
  <si>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</si>
  <si>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</si>
  <si>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</si>
  <si>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</si>
  <si>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</si>
  <si>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расхода и издатака</t>
  </si>
  <si>
    <t>Дана:10.10.2025.</t>
  </si>
  <si>
    <t>Ниво ООСО</t>
  </si>
  <si>
    <t>XIII Измене и допуне финансијског плана</t>
  </si>
  <si>
    <t>На основу Одлуку о додели средстава по другом јавном конкурсу за финансирање односно суфинансирање хитних капиталних поправки у здравственим установама Број: 004221971 2025 80253 001 000 000 001 01 011, датум: 9. 12.2025. године</t>
  </si>
  <si>
    <t>Ниво Аутономне покрајине</t>
  </si>
  <si>
    <t>Укупно планирано повећање прихода и примања</t>
  </si>
  <si>
    <t>На основу Анекса V Уговора са РФЗО, број 242 027 2025 95000 006 020 1400/5-7 од 10.12.2025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</si>
</sst>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0" fontId="45" fillId="0" borderId="0" xfId="39" applyFont="1" applyBorder="1" applyAlignment="1">
      <alignment horizontal="left" vertical="center" wrapText="1"/>
    </xf>
    <xf numFmtId="0" fontId="0" fillId="0" borderId="0" xfId="0" applyNumberFormat="1"/>
    <xf numFmtId="4" fontId="0" fillId="0" borderId="0" xfId="0" applyNumberFormat="1" applyFont="1"/>
    <xf numFmtId="0" fontId="31" fillId="0" borderId="0" xfId="0" applyFont="1" applyFill="1" applyAlignment="1">
      <alignment wrapText="1"/>
    </xf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0" fontId="11" fillId="0" borderId="12" xfId="39" applyFont="1" applyBorder="1" applyAlignment="1">
      <alignment horizontal="center" wrapText="1"/>
    </xf>
    <xf numFmtId="4" fontId="1" fillId="28" borderId="0" xfId="53" applyNumberFormat="1" applyFill="1"/>
    <xf numFmtId="0" fontId="44" fillId="27" borderId="0" xfId="0" applyFont="1" applyFill="1" applyAlignment="1">
      <alignment horizontal="center" wrapText="1"/>
    </xf>
    <xf numFmtId="0" fontId="13" fillId="28" borderId="0" xfId="0" applyFont="1" applyFill="1" applyAlignment="1">
      <alignment horizontal="center"/>
    </xf>
    <xf numFmtId="3" fontId="35" fillId="29" borderId="12" xfId="39" applyNumberFormat="1" applyFont="1" applyFill="1" applyBorder="1" applyAlignment="1">
      <alignment horizontal="center"/>
    </xf>
    <xf numFmtId="3" fontId="45" fillId="29" borderId="12" xfId="39" applyNumberFormat="1" applyFont="1" applyFill="1" applyBorder="1" applyAlignment="1">
      <alignment horizontal="center"/>
    </xf>
    <xf numFmtId="4" fontId="1" fillId="29" borderId="0" xfId="52" applyNumberFormat="1" applyFill="1"/>
    <xf numFmtId="3" fontId="14" fillId="29" borderId="12" xfId="0" applyNumberFormat="1" applyFont="1" applyFill="1" applyBorder="1"/>
    <xf numFmtId="3" fontId="43" fillId="29" borderId="12" xfId="54" applyNumberFormat="1" applyFont="1" applyFill="1" applyBorder="1"/>
    <xf numFmtId="3" fontId="43" fillId="29" borderId="12" xfId="55" applyNumberFormat="1" applyFont="1" applyFill="1" applyBorder="1"/>
    <xf numFmtId="3" fontId="43" fillId="29" borderId="12" xfId="56" applyNumberFormat="1" applyFont="1" applyFill="1" applyBorder="1"/>
    <xf numFmtId="3" fontId="43" fillId="29" borderId="12" xfId="57" applyNumberFormat="1" applyFont="1" applyFill="1" applyBorder="1"/>
    <xf numFmtId="3" fontId="43" fillId="29" borderId="12" xfId="0" applyNumberFormat="1" applyFont="1" applyFill="1" applyBorder="1"/>
    <xf numFmtId="3" fontId="43" fillId="29" borderId="12" xfId="58" applyNumberFormat="1" applyFont="1" applyFill="1" applyBorder="1"/>
    <xf numFmtId="3" fontId="43" fillId="29" borderId="12" xfId="59" applyNumberFormat="1" applyFont="1" applyFill="1" applyBorder="1"/>
    <xf numFmtId="3" fontId="42" fillId="29" borderId="12" xfId="0" applyNumberFormat="1" applyFont="1" applyFill="1" applyBorder="1"/>
    <xf numFmtId="3" fontId="43" fillId="29" borderId="12" xfId="60" applyNumberFormat="1" applyFont="1" applyFill="1" applyBorder="1"/>
    <xf numFmtId="0" fontId="14" fillId="29" borderId="12" xfId="0" applyFont="1" applyFill="1" applyBorder="1"/>
    <xf numFmtId="3" fontId="43" fillId="29" borderId="12" xfId="45" applyNumberFormat="1" applyFont="1" applyFill="1" applyBorder="1"/>
    <xf numFmtId="3" fontId="43" fillId="29" borderId="12" xfId="61" applyNumberFormat="1" applyFont="1" applyFill="1" applyBorder="1"/>
    <xf numFmtId="3" fontId="43" fillId="29" borderId="12" xfId="62" applyNumberFormat="1" applyFont="1" applyFill="1" applyBorder="1"/>
    <xf numFmtId="3" fontId="43" fillId="29" borderId="12" xfId="63" applyNumberFormat="1" applyFont="1" applyFill="1" applyBorder="1"/>
    <xf numFmtId="3" fontId="43" fillId="29" borderId="12" xfId="64" applyNumberFormat="1" applyFont="1" applyFill="1" applyBorder="1"/>
    <xf numFmtId="3" fontId="43" fillId="29" borderId="12" xfId="65" applyNumberFormat="1" applyFont="1" applyFill="1" applyBorder="1"/>
    <xf numFmtId="3" fontId="43" fillId="29" borderId="12" xfId="46" applyNumberFormat="1" applyFont="1" applyFill="1" applyBorder="1"/>
    <xf numFmtId="3" fontId="43" fillId="29" borderId="12" xfId="47" applyNumberFormat="1" applyFont="1" applyFill="1" applyBorder="1"/>
    <xf numFmtId="3" fontId="43" fillId="29" borderId="12" xfId="67" applyNumberFormat="1" applyFont="1" applyFill="1" applyBorder="1"/>
    <xf numFmtId="3" fontId="43" fillId="29" borderId="12" xfId="68" applyNumberFormat="1" applyFont="1" applyFill="1" applyBorder="1"/>
    <xf numFmtId="3" fontId="43" fillId="29" borderId="12" xfId="69" applyNumberFormat="1" applyFont="1" applyFill="1" applyBorder="1"/>
    <xf numFmtId="3" fontId="43" fillId="29" borderId="12" xfId="70" applyNumberFormat="1" applyFont="1" applyFill="1" applyBorder="1"/>
    <xf numFmtId="3" fontId="43" fillId="29" borderId="12" xfId="50" applyNumberFormat="1" applyFont="1" applyFill="1" applyBorder="1"/>
    <xf numFmtId="3" fontId="43" fillId="29" borderId="12" xfId="51" applyNumberFormat="1" applyFont="1" applyFill="1" applyBorder="1"/>
    <xf numFmtId="3" fontId="43" fillId="29" borderId="12" xfId="71" applyNumberFormat="1" applyFont="1" applyFill="1" applyBorder="1"/>
    <xf numFmtId="3" fontId="43" fillId="28" borderId="12" xfId="67" applyNumberFormat="1" applyFont="1" applyFill="1" applyBorder="1"/>
    <xf numFmtId="3" fontId="43" fillId="28" borderId="12" xfId="66" applyNumberFormat="1" applyFont="1" applyFill="1" applyBorder="1"/>
    <xf numFmtId="4" fontId="1" fillId="28" borderId="0" xfId="48" applyNumberFormat="1" applyFill="1"/>
    <xf numFmtId="3" fontId="43" fillId="28" borderId="12" xfId="49" applyNumberFormat="1" applyFont="1" applyFill="1" applyBorder="1"/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3.7466991551223359</c:v>
                </c:pt>
                <c:pt idx="2">
                  <c:v>0.14339343864336929</c:v>
                </c:pt>
                <c:pt idx="3">
                  <c:v>0.28765828613796252</c:v>
                </c:pt>
                <c:pt idx="4">
                  <c:v>0.61955613234788365</c:v>
                </c:pt>
                <c:pt idx="5">
                  <c:v>5.4463053201496739E-4</c:v>
                </c:pt>
                <c:pt idx="6">
                  <c:v>1.5000680938926532</c:v>
                </c:pt>
                <c:pt idx="7">
                  <c:v>9.151349025085781E-2</c:v>
                </c:pt>
                <c:pt idx="8">
                  <c:v>3.1977592665450229E-2</c:v>
                </c:pt>
                <c:pt idx="9">
                  <c:v>0</c:v>
                </c:pt>
                <c:pt idx="10">
                  <c:v>93.578589180407477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24862464"/>
        <c:axId val="124864000"/>
      </c:barChart>
      <c:catAx>
        <c:axId val="1248624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64000"/>
        <c:crosses val="autoZero"/>
        <c:auto val="1"/>
        <c:lblAlgn val="ctr"/>
        <c:lblOffset val="100"/>
        <c:tickLblSkip val="1"/>
        <c:tickMarkSkip val="1"/>
      </c:catAx>
      <c:valAx>
        <c:axId val="124864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86246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247"/>
          <c:y val="3.42857142857148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529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6.365952875637805E-2</c:v>
                </c:pt>
                <c:pt idx="1">
                  <c:v>3.7448629721858278</c:v>
                </c:pt>
                <c:pt idx="2">
                  <c:v>1.8361829365076045E-3</c:v>
                </c:pt>
                <c:pt idx="3">
                  <c:v>93.304857875016751</c:v>
                </c:pt>
                <c:pt idx="4">
                  <c:v>9.151349025085781E-2</c:v>
                </c:pt>
                <c:pt idx="5">
                  <c:v>1.5216977064498189</c:v>
                </c:pt>
                <c:pt idx="7">
                  <c:v>0.84052051962252761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25174912"/>
        <c:axId val="125176448"/>
      </c:barChart>
      <c:catAx>
        <c:axId val="1251749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176448"/>
        <c:crosses val="autoZero"/>
        <c:auto val="1"/>
        <c:lblAlgn val="ctr"/>
        <c:lblOffset val="100"/>
        <c:tickLblSkip val="1"/>
        <c:tickMarkSkip val="1"/>
      </c:catAx>
      <c:valAx>
        <c:axId val="1251764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517491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7073"/>
          <c:y val="2.52365304730613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397"/>
          <c:w val="0.93062483092831139"/>
          <c:h val="0.42257272003763174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17.799319390738642</c:v>
                </c:pt>
                <c:pt idx="1">
                  <c:v>1.7822224994827958</c:v>
                </c:pt>
                <c:pt idx="2">
                  <c:v>0.91670188235354677</c:v>
                </c:pt>
                <c:pt idx="3">
                  <c:v>0</c:v>
                </c:pt>
                <c:pt idx="4">
                  <c:v>3.6723658730152091E-2</c:v>
                </c:pt>
                <c:pt idx="5">
                  <c:v>0</c:v>
                </c:pt>
                <c:pt idx="6">
                  <c:v>9.3271868825648988E-2</c:v>
                </c:pt>
                <c:pt idx="7">
                  <c:v>7.0101729906497948E-2</c:v>
                </c:pt>
                <c:pt idx="8">
                  <c:v>0.64160588845831812</c:v>
                </c:pt>
                <c:pt idx="9">
                  <c:v>0.26635545190000565</c:v>
                </c:pt>
                <c:pt idx="10">
                  <c:v>5.6096944797541647E-2</c:v>
                </c:pt>
                <c:pt idx="11">
                  <c:v>1.6040769646351687</c:v>
                </c:pt>
                <c:pt idx="12">
                  <c:v>0.96878879034822396</c:v>
                </c:pt>
                <c:pt idx="13">
                  <c:v>4.7569586753421579E-2</c:v>
                </c:pt>
                <c:pt idx="14">
                  <c:v>1.4209566188993934</c:v>
                </c:pt>
                <c:pt idx="15">
                  <c:v>2.8009570217912613E-3</c:v>
                </c:pt>
                <c:pt idx="16">
                  <c:v>9.7255452145529903E-3</c:v>
                </c:pt>
                <c:pt idx="17">
                  <c:v>4.3430394710107831E-2</c:v>
                </c:pt>
                <c:pt idx="18">
                  <c:v>1.6338915960449021E-2</c:v>
                </c:pt>
                <c:pt idx="19">
                  <c:v>0.53941763977996693</c:v>
                </c:pt>
                <c:pt idx="20">
                  <c:v>0.25132364921639255</c:v>
                </c:pt>
                <c:pt idx="21">
                  <c:v>3.7190484900450627E-2</c:v>
                </c:pt>
                <c:pt idx="22">
                  <c:v>0.20887358946391163</c:v>
                </c:pt>
                <c:pt idx="23">
                  <c:v>0.26795822175136397</c:v>
                </c:pt>
                <c:pt idx="24">
                  <c:v>1.4004785108956305E-2</c:v>
                </c:pt>
                <c:pt idx="25">
                  <c:v>6.650716839519917E-2</c:v>
                </c:pt>
                <c:pt idx="26">
                  <c:v>0.15192079668748934</c:v>
                </c:pt>
                <c:pt idx="27">
                  <c:v>0</c:v>
                </c:pt>
                <c:pt idx="28">
                  <c:v>4.6916030115003622E-2</c:v>
                </c:pt>
                <c:pt idx="29">
                  <c:v>0.81616775440528677</c:v>
                </c:pt>
                <c:pt idx="30">
                  <c:v>2.8955622241192529</c:v>
                </c:pt>
                <c:pt idx="31">
                  <c:v>0.2418315170869888</c:v>
                </c:pt>
                <c:pt idx="32">
                  <c:v>4.5126529795525873E-3</c:v>
                </c:pt>
                <c:pt idx="33">
                  <c:v>1.2713232704463666E-2</c:v>
                </c:pt>
                <c:pt idx="34">
                  <c:v>3.1121744686569567E-3</c:v>
                </c:pt>
                <c:pt idx="35">
                  <c:v>64.248476652826696</c:v>
                </c:pt>
                <c:pt idx="36">
                  <c:v>1.0986753917976222</c:v>
                </c:pt>
                <c:pt idx="37">
                  <c:v>0.20729463397158748</c:v>
                </c:pt>
                <c:pt idx="38">
                  <c:v>1.2448697874627825E-3</c:v>
                </c:pt>
                <c:pt idx="39">
                  <c:v>6.9245881927617282E-3</c:v>
                </c:pt>
                <c:pt idx="40">
                  <c:v>0.13237634102432363</c:v>
                </c:pt>
                <c:pt idx="41">
                  <c:v>3.345587553806228E-3</c:v>
                </c:pt>
                <c:pt idx="42">
                  <c:v>2.8632005111644001E-3</c:v>
                </c:pt>
                <c:pt idx="43">
                  <c:v>0</c:v>
                </c:pt>
                <c:pt idx="44">
                  <c:v>0</c:v>
                </c:pt>
                <c:pt idx="45">
                  <c:v>1.4938437449553392E-2</c:v>
                </c:pt>
                <c:pt idx="46">
                  <c:v>0</c:v>
                </c:pt>
                <c:pt idx="47">
                  <c:v>0</c:v>
                </c:pt>
                <c:pt idx="48">
                  <c:v>1.8673046811941738E-2</c:v>
                </c:pt>
                <c:pt idx="49">
                  <c:v>0.36658303066310294</c:v>
                </c:pt>
                <c:pt idx="50">
                  <c:v>0</c:v>
                </c:pt>
                <c:pt idx="52">
                  <c:v>2.5645052094907927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29240064"/>
        <c:axId val="129282816"/>
      </c:barChart>
      <c:catAx>
        <c:axId val="1292400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82816"/>
        <c:crosses val="autoZero"/>
        <c:auto val="1"/>
        <c:lblAlgn val="ctr"/>
        <c:lblOffset val="100"/>
        <c:tickLblSkip val="1"/>
        <c:tickMarkSkip val="1"/>
      </c:catAx>
      <c:valAx>
        <c:axId val="1292828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24006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205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95"/>
          <c:w val="0.93333424025792222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6.365952875637805E-2</c:v>
                </c:pt>
                <c:pt idx="1">
                  <c:v>3.7448629721858286</c:v>
                </c:pt>
                <c:pt idx="2">
                  <c:v>1.8361829365076045E-3</c:v>
                </c:pt>
                <c:pt idx="3">
                  <c:v>93.304857875016751</c:v>
                </c:pt>
                <c:pt idx="4">
                  <c:v>9.151349025085781E-2</c:v>
                </c:pt>
                <c:pt idx="5">
                  <c:v>1.5216977064498189</c:v>
                </c:pt>
                <c:pt idx="7">
                  <c:v>0.84052051962252761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29384832"/>
        <c:axId val="129386368"/>
      </c:barChart>
      <c:catAx>
        <c:axId val="1293848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386368"/>
        <c:crosses val="autoZero"/>
        <c:auto val="1"/>
        <c:lblAlgn val="ctr"/>
        <c:lblOffset val="100"/>
        <c:tickLblSkip val="1"/>
        <c:tickMarkSkip val="1"/>
      </c:catAx>
      <c:valAx>
        <c:axId val="1293863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3848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744" r="0.750000000000007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:a16="http://schemas.microsoft.com/office/drawing/2014/main" xmlns="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:a16="http://schemas.microsoft.com/office/drawing/2014/main" xmlns="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:a16="http://schemas.microsoft.com/office/drawing/2014/main" xmlns="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:a16="http://schemas.microsoft.com/office/drawing/2014/main" xmlns="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:a16="http://schemas.microsoft.com/office/drawing/2014/main" xmlns="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:a16="http://schemas.microsoft.com/office/drawing/2014/main" xmlns="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zoomScale="60" workbookViewId="0">
      <selection activeCell="A10" sqref="A10:I10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11" t="s">
        <v>0</v>
      </c>
      <c r="B2" s="111"/>
      <c r="C2" s="111"/>
      <c r="D2" s="111"/>
      <c r="E2" s="111"/>
    </row>
    <row r="3" spans="1:10" ht="18.75">
      <c r="A3" s="111" t="s">
        <v>1</v>
      </c>
      <c r="B3" s="111"/>
      <c r="C3" s="111"/>
      <c r="D3" s="111"/>
      <c r="E3" s="111"/>
    </row>
    <row r="4" spans="1:10">
      <c r="A4" s="112" t="s">
        <v>2</v>
      </c>
      <c r="B4" s="112"/>
      <c r="C4" s="112"/>
      <c r="D4" s="112"/>
      <c r="E4" s="112"/>
    </row>
    <row r="5" spans="1:10">
      <c r="A5" s="112" t="s">
        <v>3</v>
      </c>
      <c r="B5" s="112"/>
      <c r="C5" s="112"/>
      <c r="D5" s="112"/>
      <c r="E5" s="112"/>
    </row>
    <row r="6" spans="1:10">
      <c r="A6" s="2"/>
      <c r="B6" s="2"/>
      <c r="C6" s="2"/>
      <c r="D6" s="2"/>
      <c r="E6" s="2"/>
    </row>
    <row r="7" spans="1:10" ht="24">
      <c r="A7" s="42" t="s">
        <v>94</v>
      </c>
      <c r="B7" s="3"/>
      <c r="C7" s="3"/>
      <c r="D7" s="3"/>
      <c r="E7" s="3"/>
    </row>
    <row r="8" spans="1:10">
      <c r="A8" s="42" t="s">
        <v>104</v>
      </c>
      <c r="B8" s="3"/>
      <c r="C8" s="3"/>
      <c r="D8" s="3"/>
      <c r="E8" s="3"/>
    </row>
    <row r="9" spans="1:10" ht="15.75" thickBot="1">
      <c r="A9" s="113"/>
      <c r="B9" s="113"/>
      <c r="C9" s="113"/>
      <c r="D9" s="113"/>
      <c r="E9" s="113"/>
      <c r="F9" s="4"/>
      <c r="G9" s="4"/>
      <c r="H9" s="4"/>
      <c r="I9" s="4"/>
    </row>
    <row r="10" spans="1:10" ht="59.25" customHeight="1">
      <c r="A10" s="114" t="s">
        <v>106</v>
      </c>
      <c r="B10" s="114"/>
      <c r="C10" s="114"/>
      <c r="D10" s="114"/>
      <c r="E10" s="114"/>
      <c r="F10" s="114"/>
      <c r="G10" s="114"/>
      <c r="H10" s="114"/>
      <c r="I10" s="114"/>
      <c r="J10" s="53"/>
    </row>
    <row r="11" spans="1:10" ht="33.75">
      <c r="A11" s="110" t="s">
        <v>4</v>
      </c>
      <c r="B11" s="110"/>
      <c r="C11" s="110"/>
      <c r="D11" s="110"/>
      <c r="E11" s="110"/>
      <c r="F11" s="110"/>
      <c r="G11" s="110"/>
      <c r="H11" s="110"/>
      <c r="I11" s="110"/>
      <c r="J11" s="53"/>
    </row>
    <row r="12" spans="1:10" ht="33.75">
      <c r="A12" s="110" t="s">
        <v>95</v>
      </c>
      <c r="B12" s="110"/>
      <c r="C12" s="110"/>
      <c r="D12" s="110"/>
      <c r="E12" s="110"/>
      <c r="F12" s="110"/>
      <c r="G12" s="110"/>
      <c r="H12" s="110"/>
      <c r="I12" s="110"/>
      <c r="J12" s="52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topLeftCell="A19" workbookViewId="0">
      <selection activeCell="F33" sqref="F33"/>
    </sheetView>
  </sheetViews>
  <sheetFormatPr defaultColWidth="9.140625"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5703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8" style="8" bestFit="1" customWidth="1"/>
    <col min="9" max="9" width="13" style="8" customWidth="1"/>
    <col min="10" max="10" width="11.28515625" style="8" bestFit="1" customWidth="1"/>
    <col min="11" max="11" width="11.140625" style="8" customWidth="1"/>
    <col min="12" max="12" width="11.28515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7" t="str">
        <f>ПОЧЕТНА!A10</f>
        <v>XIII Измене и допуне финансијског плана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</row>
    <row r="10" spans="2:13" ht="15">
      <c r="B10" s="118" t="s">
        <v>98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</row>
    <row r="12" spans="2:13" ht="15">
      <c r="B12" s="119" t="s">
        <v>96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</row>
    <row r="13" spans="2:13" ht="15">
      <c r="E13" s="11"/>
      <c r="F13" s="11"/>
      <c r="G13" s="11"/>
      <c r="H13" s="11"/>
      <c r="I13" s="11"/>
      <c r="L13" s="120" t="s">
        <v>7</v>
      </c>
      <c r="M13" s="120"/>
    </row>
    <row r="14" spans="2:13" ht="15" customHeight="1">
      <c r="B14" s="121" t="s">
        <v>8</v>
      </c>
      <c r="C14" s="122" t="s">
        <v>9</v>
      </c>
      <c r="D14" s="123" t="s">
        <v>10</v>
      </c>
      <c r="E14" s="124"/>
      <c r="F14" s="124"/>
      <c r="G14" s="124"/>
      <c r="H14" s="124"/>
      <c r="I14" s="124"/>
      <c r="J14" s="124"/>
      <c r="K14" s="124"/>
      <c r="L14" s="125"/>
      <c r="M14" s="121" t="s">
        <v>11</v>
      </c>
    </row>
    <row r="15" spans="2:13" ht="12.75" customHeight="1">
      <c r="B15" s="121"/>
      <c r="C15" s="122"/>
      <c r="D15" s="121" t="s">
        <v>12</v>
      </c>
      <c r="E15" s="122" t="s">
        <v>13</v>
      </c>
      <c r="F15" s="122"/>
      <c r="G15" s="122"/>
      <c r="H15" s="122"/>
      <c r="I15" s="121" t="s">
        <v>14</v>
      </c>
      <c r="J15" s="121" t="s">
        <v>15</v>
      </c>
      <c r="K15" s="126" t="s">
        <v>91</v>
      </c>
      <c r="L15" s="121" t="s">
        <v>16</v>
      </c>
      <c r="M15" s="122"/>
    </row>
    <row r="16" spans="2:13" ht="27" customHeight="1">
      <c r="B16" s="121"/>
      <c r="C16" s="122"/>
      <c r="D16" s="121"/>
      <c r="E16" s="12" t="s">
        <v>17</v>
      </c>
      <c r="F16" s="73" t="s">
        <v>18</v>
      </c>
      <c r="G16" s="12" t="s">
        <v>19</v>
      </c>
      <c r="H16" s="12" t="s">
        <v>20</v>
      </c>
      <c r="I16" s="121"/>
      <c r="J16" s="121"/>
      <c r="K16" s="127"/>
      <c r="L16" s="121"/>
      <c r="M16" s="122"/>
    </row>
    <row r="17" spans="2:15" ht="35.25" customHeight="1">
      <c r="B17" s="37">
        <v>7321</v>
      </c>
      <c r="C17" s="38" t="s">
        <v>21</v>
      </c>
      <c r="D17" s="50">
        <f>SUM(E17:L17)</f>
        <v>0</v>
      </c>
      <c r="E17" s="77"/>
      <c r="F17" s="77"/>
      <c r="G17" s="77"/>
      <c r="H17" s="77"/>
      <c r="I17" s="77"/>
      <c r="J17" s="77"/>
      <c r="K17" s="77"/>
      <c r="L17" s="77"/>
      <c r="M17" s="39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50">
        <f>SUM(E18:L18)</f>
        <v>240776935.41</v>
      </c>
      <c r="E18" s="77"/>
      <c r="F18" s="108">
        <f>180648404.63+31299011.94+16047720+9205412.4+3458386.44</f>
        <v>240658935.41</v>
      </c>
      <c r="G18" s="78">
        <v>118000</v>
      </c>
      <c r="H18" s="77"/>
      <c r="I18" s="77"/>
      <c r="J18" s="77"/>
      <c r="K18" s="77"/>
      <c r="L18" s="77"/>
      <c r="M18" s="39">
        <f t="shared" si="0"/>
        <v>3.7466991551223359</v>
      </c>
      <c r="O18" s="59"/>
    </row>
    <row r="19" spans="2:15" ht="35.25" customHeight="1">
      <c r="B19" s="37">
        <v>7323</v>
      </c>
      <c r="C19" s="38" t="s">
        <v>92</v>
      </c>
      <c r="D19" s="50">
        <f t="shared" ref="D19:D20" si="1">SUM(E19:L19)</f>
        <v>9215000</v>
      </c>
      <c r="E19" s="77"/>
      <c r="F19" s="77"/>
      <c r="G19" s="77"/>
      <c r="H19" s="77"/>
      <c r="I19" s="77"/>
      <c r="J19" s="77"/>
      <c r="K19" s="77">
        <v>9215000</v>
      </c>
      <c r="L19" s="77"/>
      <c r="M19" s="39">
        <f t="shared" si="0"/>
        <v>0.14339343864336929</v>
      </c>
    </row>
    <row r="20" spans="2:15" ht="35.25" customHeight="1">
      <c r="B20" s="37">
        <v>7324</v>
      </c>
      <c r="C20" s="38" t="s">
        <v>93</v>
      </c>
      <c r="D20" s="50">
        <f t="shared" si="1"/>
        <v>18486000</v>
      </c>
      <c r="E20" s="77"/>
      <c r="F20" s="77"/>
      <c r="G20" s="77"/>
      <c r="H20" s="77"/>
      <c r="I20" s="77"/>
      <c r="J20" s="77"/>
      <c r="K20" s="77">
        <v>18486000</v>
      </c>
      <c r="L20" s="77"/>
      <c r="M20" s="39">
        <f t="shared" si="0"/>
        <v>0.28765828613796252</v>
      </c>
    </row>
    <row r="21" spans="2:15" ht="35.25" customHeight="1">
      <c r="B21" s="37">
        <v>7414</v>
      </c>
      <c r="C21" s="38" t="s">
        <v>77</v>
      </c>
      <c r="D21" s="50">
        <f>SUM(E21:L21)</f>
        <v>39815000</v>
      </c>
      <c r="E21" s="77"/>
      <c r="F21" s="77"/>
      <c r="G21" s="77"/>
      <c r="H21" s="79">
        <v>39815000</v>
      </c>
      <c r="I21" s="77"/>
      <c r="J21" s="77"/>
      <c r="K21" s="77"/>
      <c r="L21" s="77"/>
      <c r="M21" s="39">
        <f t="shared" si="0"/>
        <v>0.61955613234788365</v>
      </c>
    </row>
    <row r="22" spans="2:15" ht="35.25" customHeight="1">
      <c r="B22" s="37">
        <v>7421</v>
      </c>
      <c r="C22" s="38" t="s">
        <v>85</v>
      </c>
      <c r="D22" s="50">
        <f>SUM(E22:L22)</f>
        <v>35000</v>
      </c>
      <c r="E22" s="77"/>
      <c r="F22" s="77"/>
      <c r="G22" s="77"/>
      <c r="H22" s="77"/>
      <c r="I22" s="77"/>
      <c r="J22" s="77">
        <v>35000</v>
      </c>
      <c r="K22" s="77"/>
      <c r="L22" s="77"/>
      <c r="M22" s="39">
        <f t="shared" si="0"/>
        <v>5.4463053201496739E-4</v>
      </c>
    </row>
    <row r="23" spans="2:15" ht="35.25" customHeight="1">
      <c r="B23" s="37">
        <v>7423</v>
      </c>
      <c r="C23" s="38" t="s">
        <v>22</v>
      </c>
      <c r="D23" s="50">
        <f t="shared" ref="D23:D27" si="2">SUM(E23:L23)</f>
        <v>96400000</v>
      </c>
      <c r="E23" s="77"/>
      <c r="F23" s="77"/>
      <c r="G23" s="77"/>
      <c r="H23" s="77"/>
      <c r="I23" s="77"/>
      <c r="J23" s="77">
        <v>96400000</v>
      </c>
      <c r="K23" s="77"/>
      <c r="L23" s="77"/>
      <c r="M23" s="39">
        <f t="shared" si="0"/>
        <v>1.5000680938926532</v>
      </c>
      <c r="N23" s="48"/>
    </row>
    <row r="24" spans="2:15" ht="35.25" customHeight="1">
      <c r="B24" s="37">
        <v>7441</v>
      </c>
      <c r="C24" s="38" t="s">
        <v>23</v>
      </c>
      <c r="D24" s="50">
        <f t="shared" si="2"/>
        <v>5881000</v>
      </c>
      <c r="E24" s="77"/>
      <c r="F24" s="77"/>
      <c r="G24" s="77"/>
      <c r="H24" s="77"/>
      <c r="I24" s="77">
        <v>5881000</v>
      </c>
      <c r="J24" s="77"/>
      <c r="K24" s="77"/>
      <c r="L24" s="77"/>
      <c r="M24" s="39">
        <f t="shared" si="0"/>
        <v>9.151349025085781E-2</v>
      </c>
    </row>
    <row r="25" spans="2:15" ht="35.25" customHeight="1">
      <c r="B25" s="37">
        <v>7451</v>
      </c>
      <c r="C25" s="38" t="s">
        <v>24</v>
      </c>
      <c r="D25" s="50">
        <f t="shared" si="2"/>
        <v>2055000</v>
      </c>
      <c r="E25" s="77"/>
      <c r="F25" s="77"/>
      <c r="G25" s="77"/>
      <c r="H25" s="78">
        <v>700000</v>
      </c>
      <c r="I25" s="77"/>
      <c r="J25" s="77">
        <v>1355000</v>
      </c>
      <c r="K25" s="77"/>
      <c r="L25" s="77"/>
      <c r="M25" s="39">
        <f t="shared" si="0"/>
        <v>3.1977592665450229E-2</v>
      </c>
      <c r="N25" s="48"/>
    </row>
    <row r="26" spans="2:15" ht="35.25" customHeight="1">
      <c r="B26" s="37">
        <v>7711</v>
      </c>
      <c r="C26" s="38" t="s">
        <v>78</v>
      </c>
      <c r="D26" s="50">
        <f t="shared" si="2"/>
        <v>0</v>
      </c>
      <c r="E26" s="77"/>
      <c r="F26" s="77"/>
      <c r="G26" s="77"/>
      <c r="H26" s="77"/>
      <c r="I26" s="77"/>
      <c r="J26" s="77"/>
      <c r="K26" s="77"/>
      <c r="L26" s="77"/>
      <c r="M26" s="39">
        <f t="shared" si="0"/>
        <v>0</v>
      </c>
    </row>
    <row r="27" spans="2:15" ht="35.25" customHeight="1">
      <c r="B27" s="37">
        <v>7811</v>
      </c>
      <c r="C27" s="38" t="s">
        <v>25</v>
      </c>
      <c r="D27" s="50">
        <f t="shared" si="2"/>
        <v>6013711000</v>
      </c>
      <c r="E27" s="77">
        <v>4091000</v>
      </c>
      <c r="F27" s="77"/>
      <c r="G27" s="77"/>
      <c r="H27" s="74">
        <f>5905295000+22638000+980000+26692000</f>
        <v>5955605000</v>
      </c>
      <c r="I27" s="77"/>
      <c r="J27" s="77"/>
      <c r="K27" s="77"/>
      <c r="L27" s="77">
        <v>54015000</v>
      </c>
      <c r="M27" s="39">
        <f t="shared" si="0"/>
        <v>93.578589180407477</v>
      </c>
      <c r="N27" s="48"/>
      <c r="O27" s="47"/>
    </row>
    <row r="28" spans="2:15" ht="35.25" customHeight="1">
      <c r="B28" s="37">
        <v>7911</v>
      </c>
      <c r="C28" s="38" t="s">
        <v>13</v>
      </c>
      <c r="D28" s="50">
        <f>SUM(E28:L28)</f>
        <v>0</v>
      </c>
      <c r="E28" s="77"/>
      <c r="F28" s="77"/>
      <c r="G28" s="77"/>
      <c r="H28" s="77"/>
      <c r="I28" s="77"/>
      <c r="J28" s="77"/>
      <c r="K28" s="77"/>
      <c r="L28" s="77"/>
      <c r="M28" s="39">
        <f t="shared" si="0"/>
        <v>0</v>
      </c>
      <c r="N28" s="44"/>
    </row>
    <row r="29" spans="2:15" ht="24" customHeight="1">
      <c r="B29" s="40" t="s">
        <v>26</v>
      </c>
      <c r="C29" s="40"/>
      <c r="D29" s="41">
        <f>SUM(E29:L29)</f>
        <v>6426374935.4099998</v>
      </c>
      <c r="E29" s="41">
        <f t="shared" ref="E29:L29" si="3">SUM(E17:E28)</f>
        <v>4091000</v>
      </c>
      <c r="F29" s="41">
        <f t="shared" si="3"/>
        <v>240658935.41</v>
      </c>
      <c r="G29" s="41">
        <f t="shared" si="3"/>
        <v>118000</v>
      </c>
      <c r="H29" s="41">
        <f t="shared" si="3"/>
        <v>5996120000</v>
      </c>
      <c r="I29" s="41">
        <f t="shared" si="3"/>
        <v>5881000</v>
      </c>
      <c r="J29" s="41">
        <f t="shared" si="3"/>
        <v>97790000</v>
      </c>
      <c r="K29" s="41">
        <f t="shared" si="3"/>
        <v>27701000</v>
      </c>
      <c r="L29" s="41">
        <f t="shared" si="3"/>
        <v>54015000</v>
      </c>
      <c r="M29" s="41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99.568948275218673</v>
      </c>
      <c r="E30" s="15">
        <f>E29/$D$29*100</f>
        <v>6.365952875637805E-2</v>
      </c>
      <c r="F30" s="15">
        <f t="shared" ref="F30:L30" si="4">F29/$D$29*100</f>
        <v>3.7448629721858278</v>
      </c>
      <c r="G30" s="15">
        <f t="shared" si="4"/>
        <v>1.8361829365076045E-3</v>
      </c>
      <c r="H30" s="15">
        <f t="shared" si="4"/>
        <v>93.304857875016751</v>
      </c>
      <c r="I30" s="15">
        <f t="shared" si="4"/>
        <v>9.151349025085781E-2</v>
      </c>
      <c r="J30" s="15">
        <f t="shared" si="4"/>
        <v>1.5216977064498189</v>
      </c>
      <c r="K30" s="15"/>
      <c r="L30" s="15">
        <f t="shared" si="4"/>
        <v>0.84052051962252761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7"/>
      <c r="E32" s="47"/>
      <c r="F32" s="47"/>
      <c r="H32" s="47"/>
    </row>
    <row r="33" spans="5:12">
      <c r="E33" s="47">
        <f>E29-РАСХОДИ!E73</f>
        <v>0</v>
      </c>
      <c r="F33" s="47">
        <f>F29-РАСХОДИ!F73</f>
        <v>0</v>
      </c>
      <c r="G33" s="47">
        <f>G29-РАСХОДИ!G73</f>
        <v>0</v>
      </c>
      <c r="H33" s="47">
        <f>H29-РАСХОДИ!H73</f>
        <v>0</v>
      </c>
      <c r="I33" s="47">
        <f>I29-РАСХОДИ!I73</f>
        <v>0</v>
      </c>
      <c r="J33" s="47">
        <f>J29-РАСХОДИ!J73</f>
        <v>0</v>
      </c>
      <c r="K33" s="47">
        <f>K29-РАСХОДИ!K73</f>
        <v>0</v>
      </c>
      <c r="L33" s="47">
        <f>L29-РАСХОДИ!L73</f>
        <v>0</v>
      </c>
    </row>
    <row r="39" spans="5:12" ht="12.75" customHeight="1"/>
    <row r="97" spans="9:13" ht="14.25">
      <c r="I97" s="115" t="s">
        <v>28</v>
      </c>
      <c r="J97" s="115"/>
      <c r="K97" s="115"/>
      <c r="L97" s="115"/>
      <c r="M97" s="115"/>
    </row>
    <row r="98" spans="9:13">
      <c r="I98" s="116"/>
      <c r="J98" s="116"/>
      <c r="K98" s="116"/>
      <c r="L98" s="116"/>
      <c r="M98" s="116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37" workbookViewId="0">
      <selection activeCell="F49" sqref="F49"/>
    </sheetView>
  </sheetViews>
  <sheetFormatPr defaultColWidth="9.140625"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3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7" t="str">
        <f>ПОЧЕТНА!A10</f>
        <v>XIII Измене и допуне финансијског плана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2:22" ht="15">
      <c r="B11" s="118" t="s">
        <v>98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</row>
    <row r="12" spans="2:22" s="22" customFormat="1"/>
    <row r="13" spans="2:22" ht="18.75" customHeight="1">
      <c r="B13" s="128" t="s">
        <v>97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</row>
    <row r="14" spans="2:22" ht="21" customHeight="1">
      <c r="L14" s="133" t="s">
        <v>7</v>
      </c>
      <c r="M14" s="133"/>
    </row>
    <row r="15" spans="2:22" ht="12" customHeight="1">
      <c r="B15" s="129" t="s">
        <v>8</v>
      </c>
      <c r="C15" s="135" t="s">
        <v>9</v>
      </c>
      <c r="D15" s="136" t="s">
        <v>29</v>
      </c>
      <c r="E15" s="137"/>
      <c r="F15" s="137"/>
      <c r="G15" s="137"/>
      <c r="H15" s="137"/>
      <c r="I15" s="18"/>
      <c r="J15" s="18"/>
      <c r="K15" s="18"/>
      <c r="L15" s="23"/>
      <c r="M15" s="138" t="s">
        <v>30</v>
      </c>
      <c r="P15" s="55"/>
      <c r="Q15" s="55"/>
      <c r="R15" s="55"/>
      <c r="S15" s="55"/>
      <c r="T15" s="55"/>
      <c r="U15" s="55"/>
      <c r="V15" s="55"/>
    </row>
    <row r="16" spans="2:22" ht="26.25" customHeight="1">
      <c r="B16" s="130"/>
      <c r="C16" s="135"/>
      <c r="D16" s="129" t="s">
        <v>12</v>
      </c>
      <c r="E16" s="136" t="s">
        <v>31</v>
      </c>
      <c r="F16" s="137"/>
      <c r="G16" s="137"/>
      <c r="H16" s="142"/>
      <c r="I16" s="129" t="s">
        <v>14</v>
      </c>
      <c r="J16" s="129" t="s">
        <v>15</v>
      </c>
      <c r="K16" s="143" t="str">
        <f>ПРИХОДИ!K15</f>
        <v>ИПА пројекат</v>
      </c>
      <c r="L16" s="131" t="s">
        <v>16</v>
      </c>
      <c r="M16" s="139"/>
      <c r="P16" s="55"/>
      <c r="Q16" s="55"/>
      <c r="R16" s="55"/>
      <c r="S16" s="55"/>
      <c r="T16" s="55"/>
      <c r="U16" s="55"/>
      <c r="V16" s="55"/>
    </row>
    <row r="17" spans="2:22" ht="26.25" customHeight="1">
      <c r="B17" s="134"/>
      <c r="C17" s="135"/>
      <c r="D17" s="141"/>
      <c r="E17" s="60" t="s">
        <v>17</v>
      </c>
      <c r="F17" s="60" t="s">
        <v>18</v>
      </c>
      <c r="G17" s="60" t="s">
        <v>19</v>
      </c>
      <c r="H17" s="60" t="s">
        <v>20</v>
      </c>
      <c r="I17" s="130"/>
      <c r="J17" s="130"/>
      <c r="K17" s="144"/>
      <c r="L17" s="132"/>
      <c r="M17" s="140"/>
      <c r="P17" s="55"/>
      <c r="Q17" s="55"/>
      <c r="R17" s="55"/>
      <c r="S17" s="55"/>
      <c r="T17" s="55"/>
      <c r="U17" s="55"/>
      <c r="V17" s="55"/>
    </row>
    <row r="18" spans="2:22" s="27" customFormat="1" ht="27.75" customHeight="1">
      <c r="B18" s="24">
        <v>4111</v>
      </c>
      <c r="C18" s="25" t="s">
        <v>32</v>
      </c>
      <c r="D18" s="51">
        <f>SUM(E18:L18)</f>
        <v>1143851000</v>
      </c>
      <c r="E18" s="80">
        <v>192000</v>
      </c>
      <c r="F18" s="80"/>
      <c r="G18" s="80">
        <v>93000</v>
      </c>
      <c r="H18" s="81">
        <v>1126403000</v>
      </c>
      <c r="I18" s="80"/>
      <c r="J18" s="80">
        <v>16066000</v>
      </c>
      <c r="K18" s="80">
        <v>1097000</v>
      </c>
      <c r="L18" s="80"/>
      <c r="M18" s="26">
        <f t="shared" ref="M18:M50" si="0">D18/$D$73*100</f>
        <v>17.799319390738642</v>
      </c>
      <c r="N18" s="49"/>
      <c r="P18" s="56"/>
      <c r="Q18" s="56"/>
      <c r="R18" s="56"/>
      <c r="S18" s="56"/>
      <c r="T18" s="56"/>
      <c r="U18" s="56"/>
      <c r="V18" s="56"/>
    </row>
    <row r="19" spans="2:22" s="27" customFormat="1" ht="24.75" customHeight="1">
      <c r="B19" s="24">
        <v>4121</v>
      </c>
      <c r="C19" s="25" t="s">
        <v>33</v>
      </c>
      <c r="D19" s="51">
        <f t="shared" ref="D19:D72" si="1">SUM(E19:L19)</f>
        <v>114532300</v>
      </c>
      <c r="E19" s="80">
        <v>20000</v>
      </c>
      <c r="F19" s="80"/>
      <c r="G19" s="80">
        <v>18000</v>
      </c>
      <c r="H19" s="81">
        <v>112640300</v>
      </c>
      <c r="I19" s="80"/>
      <c r="J19" s="80">
        <v>1744000</v>
      </c>
      <c r="K19" s="80">
        <v>110000</v>
      </c>
      <c r="L19" s="80"/>
      <c r="M19" s="26">
        <f t="shared" si="0"/>
        <v>1.7822224994827958</v>
      </c>
      <c r="N19" s="49"/>
      <c r="P19" s="56"/>
      <c r="Q19" s="56"/>
      <c r="R19" s="56"/>
      <c r="S19" s="56"/>
      <c r="T19" s="56"/>
      <c r="U19" s="56"/>
      <c r="V19" s="56"/>
    </row>
    <row r="20" spans="2:22" ht="26.25" customHeight="1">
      <c r="B20" s="29">
        <v>4122</v>
      </c>
      <c r="C20" s="25" t="s">
        <v>34</v>
      </c>
      <c r="D20" s="51">
        <f t="shared" si="1"/>
        <v>58910700</v>
      </c>
      <c r="E20" s="80">
        <v>10000</v>
      </c>
      <c r="F20" s="80"/>
      <c r="G20" s="80">
        <v>7000</v>
      </c>
      <c r="H20" s="81">
        <v>58009700</v>
      </c>
      <c r="I20" s="80"/>
      <c r="J20" s="80">
        <v>828000</v>
      </c>
      <c r="K20" s="80">
        <v>56000</v>
      </c>
      <c r="L20" s="80"/>
      <c r="M20" s="26">
        <f t="shared" si="0"/>
        <v>0.91670188235354677</v>
      </c>
      <c r="N20" s="49"/>
      <c r="O20" s="27"/>
      <c r="P20" s="55"/>
      <c r="Q20" s="55"/>
      <c r="R20" s="55"/>
      <c r="S20" s="55"/>
      <c r="T20" s="55"/>
      <c r="U20" s="55"/>
      <c r="V20" s="55"/>
    </row>
    <row r="21" spans="2:22" ht="26.25" customHeight="1">
      <c r="B21" s="29">
        <v>4123</v>
      </c>
      <c r="C21" s="25" t="s">
        <v>35</v>
      </c>
      <c r="D21" s="51">
        <f t="shared" si="1"/>
        <v>0</v>
      </c>
      <c r="E21" s="80"/>
      <c r="F21" s="80"/>
      <c r="G21" s="80"/>
      <c r="H21" s="80"/>
      <c r="I21" s="80"/>
      <c r="J21" s="80"/>
      <c r="K21" s="80"/>
      <c r="L21" s="80"/>
      <c r="M21" s="26">
        <f t="shared" si="0"/>
        <v>0</v>
      </c>
      <c r="N21" s="27"/>
      <c r="O21" s="27"/>
      <c r="P21" s="55"/>
      <c r="Q21" s="55"/>
      <c r="R21" s="55"/>
      <c r="S21" s="55"/>
      <c r="T21" s="55"/>
      <c r="U21" s="55"/>
      <c r="V21" s="55"/>
    </row>
    <row r="22" spans="2:22" ht="26.25" customHeight="1">
      <c r="B22" s="29">
        <v>4131</v>
      </c>
      <c r="C22" s="25" t="s">
        <v>36</v>
      </c>
      <c r="D22" s="51">
        <f t="shared" si="1"/>
        <v>2360000</v>
      </c>
      <c r="E22" s="80"/>
      <c r="F22" s="80"/>
      <c r="G22" s="80"/>
      <c r="H22" s="80"/>
      <c r="I22" s="80"/>
      <c r="J22" s="80">
        <v>2360000</v>
      </c>
      <c r="K22" s="80"/>
      <c r="L22" s="80"/>
      <c r="M22" s="26">
        <f t="shared" si="0"/>
        <v>3.6723658730152091E-2</v>
      </c>
      <c r="N22" s="27"/>
      <c r="O22" s="27"/>
      <c r="P22" s="55"/>
      <c r="Q22" s="55"/>
      <c r="R22" s="55"/>
      <c r="S22" s="55"/>
      <c r="T22" s="55"/>
      <c r="U22" s="55"/>
      <c r="V22" s="55"/>
    </row>
    <row r="23" spans="2:22" ht="24">
      <c r="B23" s="29">
        <v>4141</v>
      </c>
      <c r="C23" s="25" t="s">
        <v>79</v>
      </c>
      <c r="D23" s="51">
        <f t="shared" si="1"/>
        <v>0</v>
      </c>
      <c r="E23" s="80"/>
      <c r="F23" s="80"/>
      <c r="G23" s="80"/>
      <c r="H23" s="80"/>
      <c r="I23" s="80"/>
      <c r="J23" s="80"/>
      <c r="K23" s="80"/>
      <c r="L23" s="80"/>
      <c r="M23" s="26">
        <f t="shared" si="0"/>
        <v>0</v>
      </c>
      <c r="N23" s="27"/>
      <c r="O23" s="27"/>
      <c r="P23" s="55"/>
      <c r="Q23" s="55"/>
      <c r="R23" s="55"/>
      <c r="S23" s="55"/>
      <c r="T23" s="55"/>
      <c r="U23" s="55"/>
      <c r="V23" s="55"/>
    </row>
    <row r="24" spans="2:22" ht="26.25" customHeight="1">
      <c r="B24" s="29">
        <v>4143</v>
      </c>
      <c r="C24" s="25" t="s">
        <v>37</v>
      </c>
      <c r="D24" s="51">
        <f t="shared" si="1"/>
        <v>5994000</v>
      </c>
      <c r="E24" s="80"/>
      <c r="F24" s="80"/>
      <c r="G24" s="80"/>
      <c r="H24" s="80">
        <v>5994000</v>
      </c>
      <c r="I24" s="80"/>
      <c r="J24" s="80"/>
      <c r="K24" s="80"/>
      <c r="L24" s="80"/>
      <c r="M24" s="26">
        <f t="shared" si="0"/>
        <v>9.3271868825648988E-2</v>
      </c>
      <c r="N24" s="27"/>
      <c r="O24" s="27"/>
      <c r="P24" s="55"/>
      <c r="Q24" s="55"/>
      <c r="R24" s="55"/>
      <c r="S24" s="55"/>
      <c r="T24" s="55"/>
      <c r="U24" s="55"/>
      <c r="V24" s="55"/>
    </row>
    <row r="25" spans="2:22" ht="26.25" customHeight="1">
      <c r="B25" s="29">
        <v>4144</v>
      </c>
      <c r="C25" s="25" t="s">
        <v>87</v>
      </c>
      <c r="D25" s="51">
        <f t="shared" si="1"/>
        <v>4505000</v>
      </c>
      <c r="E25" s="80"/>
      <c r="F25" s="80"/>
      <c r="G25" s="80"/>
      <c r="H25" s="82">
        <v>4505000</v>
      </c>
      <c r="I25" s="80"/>
      <c r="J25" s="80"/>
      <c r="K25" s="80"/>
      <c r="L25" s="80"/>
      <c r="M25" s="26">
        <f t="shared" si="0"/>
        <v>7.0101729906497948E-2</v>
      </c>
      <c r="N25" s="27"/>
      <c r="O25" s="27"/>
      <c r="P25" s="55"/>
      <c r="Q25" s="55"/>
      <c r="R25" s="55"/>
      <c r="S25" s="55"/>
      <c r="T25" s="55"/>
      <c r="U25" s="55"/>
      <c r="V25" s="55"/>
    </row>
    <row r="26" spans="2:22" ht="26.25" customHeight="1">
      <c r="B26" s="29">
        <v>4151</v>
      </c>
      <c r="C26" s="25" t="s">
        <v>38</v>
      </c>
      <c r="D26" s="51">
        <f t="shared" si="1"/>
        <v>41232000</v>
      </c>
      <c r="E26" s="80"/>
      <c r="F26" s="80"/>
      <c r="G26" s="80"/>
      <c r="H26" s="83">
        <v>41232000</v>
      </c>
      <c r="I26" s="80"/>
      <c r="J26" s="80"/>
      <c r="K26" s="80"/>
      <c r="L26" s="80"/>
      <c r="M26" s="26">
        <f t="shared" si="0"/>
        <v>0.64160588845831812</v>
      </c>
      <c r="N26" s="28"/>
      <c r="O26" s="27"/>
      <c r="P26" s="55"/>
      <c r="Q26" s="55"/>
      <c r="R26" s="55"/>
      <c r="S26" s="55"/>
      <c r="T26" s="55"/>
      <c r="U26" s="55"/>
      <c r="V26" s="55"/>
    </row>
    <row r="27" spans="2:22" ht="26.25" customHeight="1">
      <c r="B27" s="29">
        <v>4161</v>
      </c>
      <c r="C27" s="25" t="s">
        <v>39</v>
      </c>
      <c r="D27" s="51">
        <f>SUM(E27:L27)</f>
        <v>17117000</v>
      </c>
      <c r="E27" s="80"/>
      <c r="F27" s="80"/>
      <c r="G27" s="80"/>
      <c r="H27" s="80">
        <v>17117000</v>
      </c>
      <c r="I27" s="80"/>
      <c r="J27" s="80"/>
      <c r="K27" s="80"/>
      <c r="L27" s="80"/>
      <c r="M27" s="26">
        <f t="shared" si="0"/>
        <v>0.26635545190000565</v>
      </c>
      <c r="N27" s="28"/>
      <c r="O27" s="27"/>
      <c r="P27" s="55"/>
      <c r="Q27" s="55"/>
      <c r="R27" s="55"/>
      <c r="S27" s="55"/>
      <c r="T27" s="55"/>
      <c r="U27" s="55"/>
      <c r="V27" s="55"/>
    </row>
    <row r="28" spans="2:22" ht="26.25" customHeight="1">
      <c r="B28" s="29">
        <v>4211</v>
      </c>
      <c r="C28" s="25" t="s">
        <v>40</v>
      </c>
      <c r="D28" s="51">
        <f t="shared" si="1"/>
        <v>3605000</v>
      </c>
      <c r="E28" s="80"/>
      <c r="F28" s="80"/>
      <c r="G28" s="80"/>
      <c r="H28" s="84">
        <v>3500000</v>
      </c>
      <c r="I28" s="80">
        <v>5000</v>
      </c>
      <c r="J28" s="85">
        <v>100000</v>
      </c>
      <c r="K28" s="80"/>
      <c r="L28" s="80"/>
      <c r="M28" s="26">
        <f t="shared" si="0"/>
        <v>5.6096944797541647E-2</v>
      </c>
      <c r="N28" s="28"/>
      <c r="O28" s="27"/>
      <c r="P28" s="55"/>
      <c r="Q28" s="55"/>
      <c r="R28" s="55"/>
      <c r="S28" s="55"/>
      <c r="T28" s="55"/>
      <c r="U28" s="55"/>
      <c r="V28" s="55"/>
    </row>
    <row r="29" spans="2:22" ht="26.25" customHeight="1">
      <c r="B29" s="29">
        <v>4212</v>
      </c>
      <c r="C29" s="25" t="s">
        <v>41</v>
      </c>
      <c r="D29" s="51">
        <f t="shared" si="1"/>
        <v>103084000</v>
      </c>
      <c r="E29" s="80"/>
      <c r="F29" s="80"/>
      <c r="G29" s="80"/>
      <c r="H29" s="86">
        <f>101784000+980000</f>
        <v>102764000</v>
      </c>
      <c r="I29" s="80"/>
      <c r="J29" s="85">
        <v>320000</v>
      </c>
      <c r="K29" s="80"/>
      <c r="L29" s="80"/>
      <c r="M29" s="26">
        <f t="shared" si="0"/>
        <v>1.6040769646351687</v>
      </c>
      <c r="N29" s="28"/>
      <c r="O29" s="27"/>
      <c r="P29" s="55"/>
      <c r="Q29" s="55"/>
      <c r="R29" s="55"/>
      <c r="S29" s="55"/>
      <c r="T29" s="55"/>
      <c r="U29" s="55"/>
      <c r="V29" s="55"/>
    </row>
    <row r="30" spans="2:22" ht="26.25" customHeight="1">
      <c r="B30" s="29">
        <v>4213</v>
      </c>
      <c r="C30" s="25" t="s">
        <v>42</v>
      </c>
      <c r="D30" s="51">
        <f t="shared" si="1"/>
        <v>62258000</v>
      </c>
      <c r="E30" s="80"/>
      <c r="F30" s="80"/>
      <c r="G30" s="80"/>
      <c r="H30" s="86">
        <v>61893000</v>
      </c>
      <c r="I30" s="80"/>
      <c r="J30" s="85">
        <v>365000</v>
      </c>
      <c r="K30" s="80"/>
      <c r="L30" s="80"/>
      <c r="M30" s="26">
        <f t="shared" si="0"/>
        <v>0.96878879034822396</v>
      </c>
      <c r="N30" s="28"/>
      <c r="O30" s="27"/>
      <c r="P30" s="55"/>
      <c r="Q30" s="55"/>
      <c r="R30" s="55"/>
      <c r="S30" s="55"/>
      <c r="T30" s="55"/>
      <c r="U30" s="55"/>
      <c r="V30" s="55"/>
    </row>
    <row r="31" spans="2:22" ht="26.25" customHeight="1">
      <c r="B31" s="29">
        <v>4214</v>
      </c>
      <c r="C31" s="30" t="s">
        <v>43</v>
      </c>
      <c r="D31" s="51">
        <f t="shared" si="1"/>
        <v>3057000</v>
      </c>
      <c r="E31" s="80"/>
      <c r="F31" s="80"/>
      <c r="G31" s="80"/>
      <c r="H31" s="86">
        <v>3037000</v>
      </c>
      <c r="I31" s="80"/>
      <c r="J31" s="85">
        <v>20000</v>
      </c>
      <c r="K31" s="80"/>
      <c r="L31" s="80"/>
      <c r="M31" s="26">
        <f t="shared" si="0"/>
        <v>4.7569586753421579E-2</v>
      </c>
      <c r="N31" s="28"/>
      <c r="O31" s="27"/>
      <c r="P31" s="55"/>
      <c r="Q31" s="55"/>
      <c r="R31" s="55"/>
      <c r="S31" s="55"/>
      <c r="T31" s="55"/>
      <c r="U31" s="55"/>
      <c r="V31" s="55"/>
    </row>
    <row r="32" spans="2:22" ht="26.25" customHeight="1">
      <c r="B32" s="29">
        <v>4215</v>
      </c>
      <c r="C32" s="30" t="s">
        <v>44</v>
      </c>
      <c r="D32" s="51">
        <f t="shared" si="1"/>
        <v>91316000</v>
      </c>
      <c r="E32" s="80"/>
      <c r="F32" s="80"/>
      <c r="G32" s="80"/>
      <c r="H32" s="86">
        <v>91316000</v>
      </c>
      <c r="I32" s="80"/>
      <c r="J32" s="80"/>
      <c r="K32" s="80"/>
      <c r="L32" s="80"/>
      <c r="M32" s="26">
        <f t="shared" si="0"/>
        <v>1.4209566188993934</v>
      </c>
      <c r="N32" s="28"/>
      <c r="O32" s="27"/>
      <c r="P32" s="55"/>
      <c r="Q32" s="55"/>
      <c r="R32" s="55"/>
      <c r="S32" s="55"/>
      <c r="T32" s="55"/>
      <c r="U32" s="55"/>
      <c r="V32" s="55"/>
    </row>
    <row r="33" spans="2:22" ht="26.25" customHeight="1">
      <c r="B33" s="29">
        <v>4219</v>
      </c>
      <c r="C33" s="31" t="s">
        <v>45</v>
      </c>
      <c r="D33" s="51">
        <f t="shared" si="1"/>
        <v>180000</v>
      </c>
      <c r="E33" s="80"/>
      <c r="F33" s="80"/>
      <c r="G33" s="80"/>
      <c r="H33" s="87">
        <v>180000</v>
      </c>
      <c r="I33" s="80"/>
      <c r="J33" s="80"/>
      <c r="K33" s="80"/>
      <c r="L33" s="80"/>
      <c r="M33" s="26">
        <f t="shared" si="0"/>
        <v>2.8009570217912613E-3</v>
      </c>
      <c r="N33" s="27"/>
      <c r="O33" s="27"/>
      <c r="P33" s="55"/>
      <c r="Q33" s="55"/>
      <c r="R33" s="55"/>
      <c r="S33" s="55"/>
      <c r="T33" s="55"/>
      <c r="U33" s="55"/>
      <c r="V33" s="55"/>
    </row>
    <row r="34" spans="2:22" ht="26.25" customHeight="1">
      <c r="B34" s="29">
        <v>4221</v>
      </c>
      <c r="C34" s="25" t="s">
        <v>46</v>
      </c>
      <c r="D34" s="51">
        <f t="shared" si="1"/>
        <v>625000</v>
      </c>
      <c r="E34" s="80">
        <v>55000</v>
      </c>
      <c r="F34" s="80"/>
      <c r="G34" s="80"/>
      <c r="H34" s="87">
        <v>450000</v>
      </c>
      <c r="I34" s="80"/>
      <c r="J34" s="80">
        <v>120000</v>
      </c>
      <c r="K34" s="80"/>
      <c r="L34" s="80"/>
      <c r="M34" s="26">
        <f t="shared" si="0"/>
        <v>9.7255452145529903E-3</v>
      </c>
      <c r="N34" s="27"/>
      <c r="O34" s="27"/>
      <c r="P34" s="55"/>
      <c r="Q34" s="55"/>
      <c r="R34" s="55"/>
      <c r="S34" s="55"/>
      <c r="T34" s="55"/>
      <c r="U34" s="55"/>
      <c r="V34" s="55"/>
    </row>
    <row r="35" spans="2:22" ht="26.25" customHeight="1">
      <c r="B35" s="29">
        <v>4222</v>
      </c>
      <c r="C35" s="25" t="s">
        <v>47</v>
      </c>
      <c r="D35" s="51">
        <f t="shared" si="1"/>
        <v>2791000</v>
      </c>
      <c r="E35" s="80">
        <v>892000</v>
      </c>
      <c r="F35" s="80"/>
      <c r="G35" s="80"/>
      <c r="H35" s="88">
        <v>10000</v>
      </c>
      <c r="I35" s="80">
        <v>600000</v>
      </c>
      <c r="J35" s="80">
        <v>1100000</v>
      </c>
      <c r="K35" s="80">
        <v>189000</v>
      </c>
      <c r="L35" s="80"/>
      <c r="M35" s="26">
        <f t="shared" si="0"/>
        <v>4.3430394710107831E-2</v>
      </c>
      <c r="N35" s="27"/>
      <c r="O35" s="27"/>
      <c r="P35" s="55"/>
      <c r="Q35" s="55"/>
      <c r="R35" s="55"/>
      <c r="S35" s="55"/>
      <c r="T35" s="55"/>
      <c r="U35" s="55"/>
      <c r="V35" s="55"/>
    </row>
    <row r="36" spans="2:22" ht="26.25" customHeight="1">
      <c r="B36" s="29">
        <v>4231</v>
      </c>
      <c r="C36" s="25" t="s">
        <v>48</v>
      </c>
      <c r="D36" s="51">
        <f t="shared" si="1"/>
        <v>1050000</v>
      </c>
      <c r="E36" s="80"/>
      <c r="F36" s="80"/>
      <c r="G36" s="80"/>
      <c r="H36" s="89">
        <v>1000000</v>
      </c>
      <c r="I36" s="80"/>
      <c r="J36" s="80">
        <v>50000</v>
      </c>
      <c r="K36" s="80"/>
      <c r="L36" s="80"/>
      <c r="M36" s="26">
        <f t="shared" si="0"/>
        <v>1.6338915960449021E-2</v>
      </c>
      <c r="N36" s="27"/>
      <c r="O36" s="27"/>
      <c r="P36" s="55"/>
      <c r="Q36" s="55"/>
      <c r="R36" s="55"/>
      <c r="S36" s="55"/>
      <c r="T36" s="55"/>
      <c r="U36" s="55"/>
      <c r="V36" s="55"/>
    </row>
    <row r="37" spans="2:22" ht="26.25" customHeight="1">
      <c r="B37" s="29">
        <v>4232</v>
      </c>
      <c r="C37" s="25" t="s">
        <v>49</v>
      </c>
      <c r="D37" s="51">
        <f t="shared" si="1"/>
        <v>34665000</v>
      </c>
      <c r="E37" s="80"/>
      <c r="F37" s="80"/>
      <c r="G37" s="80"/>
      <c r="H37" s="89">
        <v>34665000</v>
      </c>
      <c r="I37" s="80"/>
      <c r="J37" s="80"/>
      <c r="K37" s="80"/>
      <c r="L37" s="80"/>
      <c r="M37" s="26">
        <f t="shared" si="0"/>
        <v>0.53941763977996693</v>
      </c>
      <c r="N37" s="27"/>
      <c r="O37" s="27"/>
      <c r="P37" s="55"/>
      <c r="Q37" s="55"/>
      <c r="R37" s="55"/>
      <c r="S37" s="55"/>
      <c r="T37" s="55"/>
      <c r="U37" s="55"/>
      <c r="V37" s="55"/>
    </row>
    <row r="38" spans="2:22" ht="26.25" customHeight="1">
      <c r="B38" s="29">
        <v>4233</v>
      </c>
      <c r="C38" s="25" t="s">
        <v>50</v>
      </c>
      <c r="D38" s="51">
        <f t="shared" si="1"/>
        <v>16151000</v>
      </c>
      <c r="E38" s="80">
        <v>160000</v>
      </c>
      <c r="F38" s="80"/>
      <c r="G38" s="80"/>
      <c r="H38" s="89">
        <v>13284000</v>
      </c>
      <c r="I38" s="80">
        <v>807000</v>
      </c>
      <c r="J38" s="85">
        <v>900000</v>
      </c>
      <c r="K38" s="80">
        <v>1000000</v>
      </c>
      <c r="L38" s="80"/>
      <c r="M38" s="26">
        <f t="shared" si="0"/>
        <v>0.25132364921639255</v>
      </c>
      <c r="N38" s="28"/>
      <c r="O38" s="27"/>
      <c r="P38" s="55"/>
      <c r="Q38" s="55"/>
      <c r="R38" s="55"/>
      <c r="S38" s="55"/>
      <c r="T38" s="55"/>
      <c r="U38" s="55"/>
      <c r="V38" s="55"/>
    </row>
    <row r="39" spans="2:22" ht="26.25" customHeight="1">
      <c r="B39" s="29">
        <v>4234</v>
      </c>
      <c r="C39" s="25" t="s">
        <v>51</v>
      </c>
      <c r="D39" s="51">
        <f t="shared" si="1"/>
        <v>2390000</v>
      </c>
      <c r="E39" s="80"/>
      <c r="F39" s="80"/>
      <c r="G39" s="80"/>
      <c r="H39" s="89">
        <v>1000000</v>
      </c>
      <c r="I39" s="80"/>
      <c r="J39" s="85">
        <v>395000</v>
      </c>
      <c r="K39" s="80">
        <v>995000</v>
      </c>
      <c r="L39" s="80"/>
      <c r="M39" s="26">
        <f t="shared" si="0"/>
        <v>3.7190484900450627E-2</v>
      </c>
      <c r="N39" s="27"/>
      <c r="O39" s="27"/>
      <c r="P39" s="55"/>
      <c r="Q39" s="55"/>
      <c r="R39" s="55"/>
      <c r="S39" s="55"/>
      <c r="T39" s="55"/>
      <c r="U39" s="55"/>
      <c r="V39" s="55"/>
    </row>
    <row r="40" spans="2:22" ht="26.25" customHeight="1">
      <c r="B40" s="29">
        <v>4235</v>
      </c>
      <c r="C40" s="25" t="s">
        <v>52</v>
      </c>
      <c r="D40" s="51">
        <f t="shared" si="1"/>
        <v>13423000</v>
      </c>
      <c r="E40" s="80"/>
      <c r="F40" s="80"/>
      <c r="G40" s="90"/>
      <c r="H40" s="89">
        <v>5256000</v>
      </c>
      <c r="I40" s="80"/>
      <c r="J40" s="85">
        <v>2404000</v>
      </c>
      <c r="K40" s="80">
        <v>5763000</v>
      </c>
      <c r="L40" s="80"/>
      <c r="M40" s="26">
        <f t="shared" si="0"/>
        <v>0.20887358946391163</v>
      </c>
      <c r="N40" s="28"/>
      <c r="O40" s="27"/>
      <c r="P40" s="55"/>
      <c r="Q40" s="55"/>
      <c r="R40" s="55"/>
      <c r="S40" s="55"/>
      <c r="T40" s="55"/>
      <c r="U40" s="55"/>
      <c r="V40" s="55"/>
    </row>
    <row r="41" spans="2:22" ht="26.25" customHeight="1">
      <c r="B41" s="29">
        <v>4236</v>
      </c>
      <c r="C41" s="25" t="s">
        <v>53</v>
      </c>
      <c r="D41" s="51">
        <f t="shared" si="1"/>
        <v>17220000</v>
      </c>
      <c r="E41" s="80"/>
      <c r="F41" s="80"/>
      <c r="G41" s="80"/>
      <c r="H41" s="89">
        <v>16920000</v>
      </c>
      <c r="I41" s="80"/>
      <c r="J41" s="85">
        <v>300000</v>
      </c>
      <c r="K41" s="80"/>
      <c r="L41" s="80"/>
      <c r="M41" s="26">
        <f t="shared" si="0"/>
        <v>0.26795822175136397</v>
      </c>
      <c r="N41" s="28"/>
      <c r="O41" s="27"/>
      <c r="P41" s="55"/>
      <c r="Q41" s="55"/>
      <c r="R41" s="55"/>
      <c r="S41" s="55"/>
      <c r="T41" s="55"/>
      <c r="U41" s="55"/>
      <c r="V41" s="55"/>
    </row>
    <row r="42" spans="2:22" ht="26.25" customHeight="1">
      <c r="B42" s="29">
        <v>4237</v>
      </c>
      <c r="C42" s="25" t="s">
        <v>54</v>
      </c>
      <c r="D42" s="51">
        <f t="shared" si="1"/>
        <v>900000</v>
      </c>
      <c r="E42" s="80"/>
      <c r="F42" s="80"/>
      <c r="G42" s="80"/>
      <c r="H42" s="89"/>
      <c r="I42" s="80"/>
      <c r="J42" s="85">
        <v>900000</v>
      </c>
      <c r="K42" s="80"/>
      <c r="L42" s="80"/>
      <c r="M42" s="26">
        <f t="shared" si="0"/>
        <v>1.4004785108956305E-2</v>
      </c>
      <c r="N42" s="28"/>
      <c r="O42" s="27"/>
      <c r="P42" s="55"/>
      <c r="Q42" s="55"/>
      <c r="R42" s="55"/>
      <c r="S42" s="55"/>
      <c r="T42" s="55"/>
      <c r="U42" s="55"/>
      <c r="V42" s="55"/>
    </row>
    <row r="43" spans="2:22" ht="26.25" customHeight="1">
      <c r="B43" s="29">
        <v>4239</v>
      </c>
      <c r="C43" s="25" t="s">
        <v>55</v>
      </c>
      <c r="D43" s="51">
        <f t="shared" si="1"/>
        <v>4274000</v>
      </c>
      <c r="E43" s="80"/>
      <c r="F43" s="80"/>
      <c r="G43" s="80"/>
      <c r="H43" s="80">
        <v>950000</v>
      </c>
      <c r="I43" s="80"/>
      <c r="J43" s="80">
        <v>3324000</v>
      </c>
      <c r="K43" s="80"/>
      <c r="L43" s="80"/>
      <c r="M43" s="26">
        <f t="shared" si="0"/>
        <v>6.650716839519917E-2</v>
      </c>
      <c r="N43" s="27"/>
      <c r="O43" s="27"/>
      <c r="P43" s="55"/>
      <c r="Q43" s="55"/>
      <c r="R43" s="55"/>
      <c r="S43" s="55"/>
      <c r="T43" s="55"/>
      <c r="U43" s="55"/>
      <c r="V43" s="55"/>
    </row>
    <row r="44" spans="2:22" ht="26.25" customHeight="1">
      <c r="B44" s="29">
        <v>4243</v>
      </c>
      <c r="C44" s="25" t="s">
        <v>56</v>
      </c>
      <c r="D44" s="51">
        <f t="shared" si="1"/>
        <v>9763000</v>
      </c>
      <c r="E44" s="91">
        <v>32000</v>
      </c>
      <c r="F44" s="80"/>
      <c r="G44" s="80"/>
      <c r="H44" s="92">
        <v>9720000</v>
      </c>
      <c r="I44" s="80"/>
      <c r="J44" s="80">
        <v>11000</v>
      </c>
      <c r="K44" s="80"/>
      <c r="L44" s="80"/>
      <c r="M44" s="26">
        <f t="shared" si="0"/>
        <v>0.15192079668748934</v>
      </c>
      <c r="N44" s="28"/>
      <c r="O44" s="27"/>
      <c r="P44" s="55"/>
      <c r="Q44" s="55"/>
      <c r="R44" s="55"/>
      <c r="S44" s="55"/>
      <c r="T44" s="55"/>
      <c r="U44" s="55"/>
      <c r="V44" s="55"/>
    </row>
    <row r="45" spans="2:22" ht="26.25" customHeight="1">
      <c r="B45" s="29">
        <v>4246</v>
      </c>
      <c r="C45" s="25" t="s">
        <v>57</v>
      </c>
      <c r="D45" s="51">
        <f t="shared" si="1"/>
        <v>0</v>
      </c>
      <c r="E45" s="80"/>
      <c r="F45" s="80"/>
      <c r="G45" s="80"/>
      <c r="H45" s="80"/>
      <c r="I45" s="80"/>
      <c r="J45" s="80"/>
      <c r="K45" s="80"/>
      <c r="L45" s="80"/>
      <c r="M45" s="26">
        <f t="shared" si="0"/>
        <v>0</v>
      </c>
      <c r="N45" s="27"/>
      <c r="O45" s="27"/>
      <c r="P45" s="55"/>
      <c r="Q45" s="55"/>
      <c r="R45" s="55"/>
      <c r="S45" s="55"/>
      <c r="T45" s="55"/>
      <c r="U45" s="55"/>
      <c r="V45" s="55"/>
    </row>
    <row r="46" spans="2:22" ht="26.25" customHeight="1">
      <c r="B46" s="29">
        <v>4249</v>
      </c>
      <c r="C46" s="25" t="s">
        <v>58</v>
      </c>
      <c r="D46" s="51">
        <f t="shared" si="1"/>
        <v>3015000</v>
      </c>
      <c r="E46" s="80"/>
      <c r="F46" s="80"/>
      <c r="G46" s="80"/>
      <c r="H46" s="80">
        <v>450000</v>
      </c>
      <c r="I46" s="80">
        <v>100000</v>
      </c>
      <c r="J46" s="80">
        <v>2465000</v>
      </c>
      <c r="K46" s="80"/>
      <c r="L46" s="80"/>
      <c r="M46" s="26">
        <f t="shared" si="0"/>
        <v>4.6916030115003622E-2</v>
      </c>
      <c r="N46" s="45"/>
      <c r="O46" s="27"/>
      <c r="P46" s="55"/>
      <c r="Q46" s="55"/>
      <c r="R46" s="55"/>
      <c r="S46" s="55"/>
      <c r="T46" s="55"/>
      <c r="U46" s="55"/>
      <c r="V46" s="55"/>
    </row>
    <row r="47" spans="2:22" ht="26.25" customHeight="1">
      <c r="B47" s="29">
        <v>4251</v>
      </c>
      <c r="C47" s="25" t="s">
        <v>59</v>
      </c>
      <c r="D47" s="51">
        <f t="shared" si="1"/>
        <v>52450000</v>
      </c>
      <c r="E47" s="80"/>
      <c r="F47" s="80"/>
      <c r="G47" s="80"/>
      <c r="H47" s="93">
        <v>39810000</v>
      </c>
      <c r="I47" s="80"/>
      <c r="J47" s="80">
        <v>12640000</v>
      </c>
      <c r="K47" s="80"/>
      <c r="L47" s="80"/>
      <c r="M47" s="26">
        <f t="shared" si="0"/>
        <v>0.81616775440528677</v>
      </c>
      <c r="N47" s="28"/>
      <c r="O47" s="27"/>
      <c r="P47" s="55"/>
      <c r="Q47" s="55"/>
      <c r="R47" s="55"/>
      <c r="S47" s="55"/>
      <c r="T47" s="55"/>
      <c r="U47" s="55"/>
      <c r="V47" s="55"/>
    </row>
    <row r="48" spans="2:22" ht="26.25" customHeight="1">
      <c r="B48" s="29">
        <v>4252</v>
      </c>
      <c r="C48" s="25" t="s">
        <v>60</v>
      </c>
      <c r="D48" s="51">
        <f t="shared" si="1"/>
        <v>186079685.00999999</v>
      </c>
      <c r="E48" s="80"/>
      <c r="F48" s="109">
        <f>57382404.63+31299011.94+6027882+3458386.44</f>
        <v>98167685.010000005</v>
      </c>
      <c r="G48" s="80"/>
      <c r="H48" s="93">
        <v>79074000</v>
      </c>
      <c r="I48" s="80"/>
      <c r="J48" s="80">
        <v>8838000</v>
      </c>
      <c r="K48" s="80"/>
      <c r="L48" s="80"/>
      <c r="M48" s="26">
        <f t="shared" si="0"/>
        <v>2.8955622241192529</v>
      </c>
      <c r="N48" s="28"/>
      <c r="O48" s="27"/>
      <c r="P48" s="55"/>
      <c r="Q48" s="55"/>
      <c r="R48" s="55"/>
      <c r="S48" s="55"/>
      <c r="T48" s="55"/>
      <c r="U48" s="55"/>
      <c r="V48" s="55"/>
    </row>
    <row r="49" spans="2:22" ht="26.25" customHeight="1">
      <c r="B49" s="29">
        <v>4261</v>
      </c>
      <c r="C49" s="25" t="s">
        <v>61</v>
      </c>
      <c r="D49" s="51">
        <f t="shared" si="1"/>
        <v>15541000</v>
      </c>
      <c r="E49" s="80"/>
      <c r="F49" s="80"/>
      <c r="G49" s="80"/>
      <c r="H49" s="94">
        <v>15318000</v>
      </c>
      <c r="I49" s="80"/>
      <c r="J49" s="80">
        <v>33000</v>
      </c>
      <c r="K49" s="80">
        <v>190000</v>
      </c>
      <c r="L49" s="80"/>
      <c r="M49" s="26">
        <f t="shared" si="0"/>
        <v>0.2418315170869888</v>
      </c>
      <c r="N49" s="27"/>
      <c r="O49" s="27"/>
      <c r="P49" s="55"/>
      <c r="Q49" s="55"/>
      <c r="R49" s="55"/>
      <c r="S49" s="55"/>
      <c r="T49" s="55"/>
      <c r="U49" s="55"/>
      <c r="V49" s="55"/>
    </row>
    <row r="50" spans="2:22" ht="26.25" customHeight="1">
      <c r="B50" s="29">
        <v>4263</v>
      </c>
      <c r="C50" s="25" t="s">
        <v>62</v>
      </c>
      <c r="D50" s="51">
        <f t="shared" si="1"/>
        <v>290000</v>
      </c>
      <c r="E50" s="80"/>
      <c r="F50" s="80"/>
      <c r="G50" s="80"/>
      <c r="H50" s="95">
        <v>290000</v>
      </c>
      <c r="I50" s="80"/>
      <c r="J50" s="80"/>
      <c r="K50" s="80"/>
      <c r="L50" s="80"/>
      <c r="M50" s="26">
        <f t="shared" si="0"/>
        <v>4.5126529795525873E-3</v>
      </c>
      <c r="N50" s="27"/>
      <c r="O50" s="27"/>
      <c r="P50" s="55"/>
      <c r="Q50" s="55"/>
      <c r="R50" s="55"/>
      <c r="S50" s="55"/>
      <c r="T50" s="55"/>
      <c r="U50" s="55"/>
      <c r="V50" s="55"/>
    </row>
    <row r="51" spans="2:22" ht="26.25" customHeight="1">
      <c r="B51" s="29">
        <v>4264</v>
      </c>
      <c r="C51" s="25" t="s">
        <v>63</v>
      </c>
      <c r="D51" s="51">
        <f t="shared" si="1"/>
        <v>817000</v>
      </c>
      <c r="E51" s="80"/>
      <c r="F51" s="80"/>
      <c r="G51" s="80"/>
      <c r="H51" s="96">
        <v>619000</v>
      </c>
      <c r="I51" s="80"/>
      <c r="J51" s="80">
        <v>198000</v>
      </c>
      <c r="K51" s="80"/>
      <c r="L51" s="80"/>
      <c r="M51" s="26">
        <f t="shared" ref="M51:M73" si="2">D51/$D$73*100</f>
        <v>1.2713232704463666E-2</v>
      </c>
      <c r="N51" s="27"/>
      <c r="O51" s="27"/>
      <c r="P51" s="55"/>
      <c r="Q51" s="55"/>
      <c r="R51" s="55"/>
      <c r="S51" s="55"/>
      <c r="T51" s="55"/>
      <c r="U51" s="55"/>
      <c r="V51" s="55"/>
    </row>
    <row r="52" spans="2:22" ht="26.25" customHeight="1">
      <c r="B52" s="29">
        <v>4265</v>
      </c>
      <c r="C52" s="25" t="s">
        <v>64</v>
      </c>
      <c r="D52" s="51">
        <f t="shared" si="1"/>
        <v>200000</v>
      </c>
      <c r="E52" s="80"/>
      <c r="F52" s="80"/>
      <c r="G52" s="80"/>
      <c r="H52" s="96">
        <v>200000</v>
      </c>
      <c r="I52" s="80"/>
      <c r="J52" s="80"/>
      <c r="K52" s="80"/>
      <c r="L52" s="80"/>
      <c r="M52" s="26">
        <f t="shared" si="2"/>
        <v>3.1121744686569567E-3</v>
      </c>
      <c r="N52" s="27"/>
      <c r="O52" s="27"/>
      <c r="P52" s="55"/>
      <c r="Q52" s="55"/>
      <c r="R52" s="55"/>
      <c r="S52" s="55"/>
      <c r="T52" s="55"/>
      <c r="U52" s="55"/>
      <c r="V52" s="55"/>
    </row>
    <row r="53" spans="2:22" ht="26.25" customHeight="1">
      <c r="B53" s="29">
        <v>4267</v>
      </c>
      <c r="C53" s="25" t="s">
        <v>65</v>
      </c>
      <c r="D53" s="51">
        <f t="shared" si="1"/>
        <v>4128848000</v>
      </c>
      <c r="E53" s="97">
        <v>1305000</v>
      </c>
      <c r="F53" s="80"/>
      <c r="G53" s="80"/>
      <c r="H53" s="107">
        <f>4015046000+22638000+23537000</f>
        <v>4061221000</v>
      </c>
      <c r="I53" s="80"/>
      <c r="J53" s="80">
        <v>12307000</v>
      </c>
      <c r="K53" s="80"/>
      <c r="L53" s="80">
        <v>54015000</v>
      </c>
      <c r="M53" s="26">
        <f t="shared" si="2"/>
        <v>64.248476652826696</v>
      </c>
      <c r="N53" s="27"/>
      <c r="O53" s="27"/>
      <c r="P53" s="55"/>
      <c r="Q53" s="55"/>
      <c r="R53" s="55"/>
      <c r="S53" s="55"/>
      <c r="T53" s="55"/>
      <c r="U53" s="55"/>
      <c r="V53" s="55"/>
    </row>
    <row r="54" spans="2:22" ht="26.25" customHeight="1">
      <c r="B54" s="29">
        <v>4268</v>
      </c>
      <c r="C54" s="25" t="s">
        <v>66</v>
      </c>
      <c r="D54" s="51">
        <f t="shared" si="1"/>
        <v>70605000</v>
      </c>
      <c r="E54" s="98">
        <v>25000</v>
      </c>
      <c r="F54" s="80"/>
      <c r="G54" s="80"/>
      <c r="H54" s="106">
        <f>66625000+3155000</f>
        <v>69780000</v>
      </c>
      <c r="I54" s="80"/>
      <c r="J54" s="80">
        <v>800000</v>
      </c>
      <c r="K54" s="80"/>
      <c r="L54" s="80"/>
      <c r="M54" s="26">
        <f t="shared" si="2"/>
        <v>1.0986753917976222</v>
      </c>
      <c r="N54" s="28"/>
      <c r="O54" s="27"/>
      <c r="P54" s="55"/>
      <c r="Q54" s="55"/>
      <c r="R54" s="55"/>
      <c r="S54" s="55"/>
      <c r="T54" s="55"/>
      <c r="U54" s="55"/>
      <c r="V54" s="55"/>
    </row>
    <row r="55" spans="2:22" ht="26.25" customHeight="1">
      <c r="B55" s="29">
        <v>4269</v>
      </c>
      <c r="C55" s="25" t="s">
        <v>67</v>
      </c>
      <c r="D55" s="51">
        <f t="shared" si="1"/>
        <v>13321530.4</v>
      </c>
      <c r="E55" s="80"/>
      <c r="F55" s="80">
        <v>3177530.4</v>
      </c>
      <c r="G55" s="80"/>
      <c r="H55" s="99">
        <v>7746000</v>
      </c>
      <c r="I55" s="80">
        <v>2390000</v>
      </c>
      <c r="J55" s="80">
        <v>8000</v>
      </c>
      <c r="K55" s="80"/>
      <c r="L55" s="80"/>
      <c r="M55" s="26">
        <f t="shared" si="2"/>
        <v>0.20729463397158748</v>
      </c>
      <c r="N55" s="28"/>
      <c r="O55" s="27"/>
      <c r="P55" s="55"/>
      <c r="Q55" s="55"/>
      <c r="R55" s="55"/>
      <c r="S55" s="55"/>
      <c r="T55" s="55"/>
      <c r="U55" s="55"/>
      <c r="V55" s="55"/>
    </row>
    <row r="56" spans="2:22" ht="26.25" customHeight="1">
      <c r="B56" s="29">
        <v>4441</v>
      </c>
      <c r="C56" s="30" t="s">
        <v>68</v>
      </c>
      <c r="D56" s="51">
        <f t="shared" si="1"/>
        <v>80000</v>
      </c>
      <c r="E56" s="80"/>
      <c r="F56" s="80"/>
      <c r="G56" s="80"/>
      <c r="H56" s="80"/>
      <c r="I56" s="80"/>
      <c r="J56" s="85">
        <v>80000</v>
      </c>
      <c r="K56" s="80"/>
      <c r="L56" s="80"/>
      <c r="M56" s="26">
        <f t="shared" si="2"/>
        <v>1.2448697874627825E-3</v>
      </c>
      <c r="N56" s="27"/>
      <c r="O56" s="27"/>
      <c r="P56" s="55"/>
      <c r="Q56" s="55"/>
      <c r="R56" s="55"/>
      <c r="S56" s="55"/>
      <c r="T56" s="55"/>
      <c r="U56" s="55"/>
      <c r="V56" s="55"/>
    </row>
    <row r="57" spans="2:22" ht="26.25" customHeight="1">
      <c r="B57" s="29">
        <v>4442</v>
      </c>
      <c r="C57" s="30" t="s">
        <v>86</v>
      </c>
      <c r="D57" s="51">
        <f t="shared" si="1"/>
        <v>445000</v>
      </c>
      <c r="E57" s="80"/>
      <c r="F57" s="80"/>
      <c r="G57" s="80"/>
      <c r="H57" s="100">
        <v>435000</v>
      </c>
      <c r="I57" s="80"/>
      <c r="J57" s="85">
        <v>10000</v>
      </c>
      <c r="K57" s="80"/>
      <c r="L57" s="80"/>
      <c r="M57" s="26">
        <f t="shared" si="2"/>
        <v>6.9245881927617282E-3</v>
      </c>
      <c r="N57" s="27"/>
      <c r="O57" s="27"/>
      <c r="P57" s="55"/>
      <c r="Q57" s="55"/>
      <c r="R57" s="55"/>
      <c r="S57" s="55"/>
      <c r="T57" s="55"/>
      <c r="U57" s="55"/>
      <c r="V57" s="55"/>
    </row>
    <row r="58" spans="2:22" ht="26.25" customHeight="1">
      <c r="B58" s="29">
        <v>4651</v>
      </c>
      <c r="C58" s="30" t="s">
        <v>83</v>
      </c>
      <c r="D58" s="51">
        <f t="shared" si="1"/>
        <v>8507000</v>
      </c>
      <c r="E58" s="80"/>
      <c r="F58" s="80"/>
      <c r="G58" s="80"/>
      <c r="H58" s="101">
        <v>8507000</v>
      </c>
      <c r="I58" s="80"/>
      <c r="J58" s="80"/>
      <c r="K58" s="80"/>
      <c r="L58" s="80"/>
      <c r="M58" s="26">
        <f t="shared" si="2"/>
        <v>0.13237634102432363</v>
      </c>
      <c r="N58" s="27"/>
      <c r="O58" s="28"/>
    </row>
    <row r="59" spans="2:22" ht="26.25" customHeight="1">
      <c r="B59" s="29">
        <v>4821</v>
      </c>
      <c r="C59" s="31" t="s">
        <v>69</v>
      </c>
      <c r="D59" s="51">
        <f t="shared" si="1"/>
        <v>215000</v>
      </c>
      <c r="E59" s="80"/>
      <c r="F59" s="80"/>
      <c r="G59" s="80"/>
      <c r="H59" s="102">
        <v>150000</v>
      </c>
      <c r="I59" s="80">
        <v>40000</v>
      </c>
      <c r="J59" s="85">
        <v>25000</v>
      </c>
      <c r="K59" s="80"/>
      <c r="L59" s="80"/>
      <c r="M59" s="26">
        <f t="shared" si="2"/>
        <v>3.345587553806228E-3</v>
      </c>
      <c r="N59" s="27"/>
      <c r="O59" s="28"/>
    </row>
    <row r="60" spans="2:22" ht="26.25" customHeight="1">
      <c r="B60" s="29">
        <v>4822</v>
      </c>
      <c r="C60" s="25" t="s">
        <v>70</v>
      </c>
      <c r="D60" s="51">
        <f t="shared" si="1"/>
        <v>184000</v>
      </c>
      <c r="E60" s="80"/>
      <c r="F60" s="80"/>
      <c r="G60" s="80"/>
      <c r="H60" s="102">
        <v>50000</v>
      </c>
      <c r="I60" s="80"/>
      <c r="J60" s="85">
        <v>134000</v>
      </c>
      <c r="K60" s="80"/>
      <c r="L60" s="80"/>
      <c r="M60" s="26">
        <f t="shared" si="2"/>
        <v>2.8632005111644001E-3</v>
      </c>
      <c r="N60" s="27"/>
      <c r="O60" s="28"/>
    </row>
    <row r="61" spans="2:22" ht="26.25" customHeight="1">
      <c r="B61" s="29">
        <v>4831</v>
      </c>
      <c r="C61" s="25" t="s">
        <v>80</v>
      </c>
      <c r="D61" s="51">
        <f t="shared" si="1"/>
        <v>0</v>
      </c>
      <c r="E61" s="80"/>
      <c r="F61" s="80"/>
      <c r="G61" s="80"/>
      <c r="H61" s="80"/>
      <c r="I61" s="80"/>
      <c r="J61" s="80"/>
      <c r="K61" s="80"/>
      <c r="L61" s="80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1">
        <f t="shared" si="1"/>
        <v>0</v>
      </c>
      <c r="E62" s="80"/>
      <c r="F62" s="80"/>
      <c r="G62" s="80"/>
      <c r="H62" s="80"/>
      <c r="I62" s="80"/>
      <c r="J62" s="80"/>
      <c r="K62" s="80"/>
      <c r="L62" s="80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1">
        <f t="shared" si="1"/>
        <v>960000</v>
      </c>
      <c r="E63" s="80"/>
      <c r="F63" s="103">
        <v>960000</v>
      </c>
      <c r="G63" s="80"/>
      <c r="H63" s="80"/>
      <c r="I63" s="80"/>
      <c r="J63" s="80"/>
      <c r="K63" s="80"/>
      <c r="L63" s="80"/>
      <c r="M63" s="26">
        <f t="shared" si="2"/>
        <v>1.4938437449553392E-2</v>
      </c>
      <c r="N63" s="27"/>
      <c r="O63" s="28"/>
    </row>
    <row r="64" spans="2:22" ht="26.25" customHeight="1">
      <c r="B64" s="29">
        <v>5113</v>
      </c>
      <c r="C64" s="25" t="s">
        <v>72</v>
      </c>
      <c r="D64" s="51">
        <f t="shared" si="1"/>
        <v>0</v>
      </c>
      <c r="E64" s="80"/>
      <c r="F64" s="80"/>
      <c r="G64" s="80"/>
      <c r="H64" s="80"/>
      <c r="I64" s="80"/>
      <c r="J64" s="80"/>
      <c r="K64" s="80"/>
      <c r="L64" s="80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1">
        <f t="shared" si="1"/>
        <v>0</v>
      </c>
      <c r="E65" s="80"/>
      <c r="F65" s="80"/>
      <c r="G65" s="80"/>
      <c r="H65" s="80"/>
      <c r="I65" s="80"/>
      <c r="J65" s="80"/>
      <c r="K65" s="80"/>
      <c r="L65" s="80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1">
        <f t="shared" si="1"/>
        <v>1200000</v>
      </c>
      <c r="E66" s="80"/>
      <c r="F66" s="80"/>
      <c r="G66" s="80"/>
      <c r="H66" s="80"/>
      <c r="I66" s="80"/>
      <c r="J66" s="80">
        <v>1200000</v>
      </c>
      <c r="K66" s="80"/>
      <c r="L66" s="80"/>
      <c r="M66" s="26">
        <f t="shared" si="2"/>
        <v>1.8673046811941738E-2</v>
      </c>
      <c r="N66" s="27"/>
      <c r="O66" s="28"/>
    </row>
    <row r="67" spans="2:15" ht="26.25" customHeight="1">
      <c r="B67" s="29">
        <v>5122</v>
      </c>
      <c r="C67" s="25" t="s">
        <v>82</v>
      </c>
      <c r="D67" s="51">
        <f t="shared" si="1"/>
        <v>23558000</v>
      </c>
      <c r="E67" s="80"/>
      <c r="F67" s="80"/>
      <c r="G67" s="80"/>
      <c r="H67" s="80"/>
      <c r="I67" s="80"/>
      <c r="J67" s="80">
        <v>9484000</v>
      </c>
      <c r="K67" s="80">
        <v>14074000</v>
      </c>
      <c r="L67" s="80"/>
      <c r="M67" s="26">
        <f t="shared" si="2"/>
        <v>0.36658303066310294</v>
      </c>
      <c r="N67" s="27"/>
      <c r="O67" s="28"/>
    </row>
    <row r="68" spans="2:15" ht="26.25" customHeight="1">
      <c r="B68" s="29">
        <v>5123</v>
      </c>
      <c r="C68" s="25" t="s">
        <v>84</v>
      </c>
      <c r="D68" s="51">
        <f t="shared" si="1"/>
        <v>0</v>
      </c>
      <c r="E68" s="80"/>
      <c r="F68" s="80"/>
      <c r="G68" s="80"/>
      <c r="H68" s="80"/>
      <c r="I68" s="80"/>
      <c r="J68" s="80"/>
      <c r="K68" s="80"/>
      <c r="L68" s="80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1">
        <f t="shared" si="1"/>
        <v>0</v>
      </c>
      <c r="E69" s="80"/>
      <c r="F69" s="80"/>
      <c r="G69" s="80"/>
      <c r="H69" s="80"/>
      <c r="I69" s="80"/>
      <c r="J69" s="80"/>
      <c r="K69" s="80"/>
      <c r="L69" s="80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1">
        <f t="shared" si="1"/>
        <v>164804720</v>
      </c>
      <c r="E70" s="80">
        <v>1400000</v>
      </c>
      <c r="F70" s="104">
        <f>122306000+16047720</f>
        <v>138353720</v>
      </c>
      <c r="G70" s="80"/>
      <c r="H70" s="105">
        <v>624000</v>
      </c>
      <c r="I70" s="80">
        <v>1939000</v>
      </c>
      <c r="J70" s="80">
        <f>19461000-1200000</f>
        <v>18261000</v>
      </c>
      <c r="K70" s="80">
        <v>4227000</v>
      </c>
      <c r="L70" s="80"/>
      <c r="M70" s="26">
        <f t="shared" si="2"/>
        <v>2.5645052094907927</v>
      </c>
      <c r="N70" s="28"/>
      <c r="O70" s="28"/>
    </row>
    <row r="71" spans="2:15" ht="26.25" customHeight="1">
      <c r="B71" s="29">
        <v>5129</v>
      </c>
      <c r="C71" s="25" t="s">
        <v>76</v>
      </c>
      <c r="D71" s="51">
        <f t="shared" si="1"/>
        <v>0</v>
      </c>
      <c r="E71" s="80"/>
      <c r="F71" s="80"/>
      <c r="G71" s="80"/>
      <c r="H71" s="80"/>
      <c r="I71" s="80"/>
      <c r="J71" s="80"/>
      <c r="K71" s="80"/>
      <c r="L71" s="80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1">
        <f t="shared" si="1"/>
        <v>0</v>
      </c>
      <c r="E72" s="80"/>
      <c r="F72" s="80"/>
      <c r="G72" s="80"/>
      <c r="H72" s="80"/>
      <c r="I72" s="80"/>
      <c r="J72" s="80"/>
      <c r="K72" s="80"/>
      <c r="L72" s="80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6426374935.4099998</v>
      </c>
      <c r="E73" s="36">
        <f>SUM(E18:E72)</f>
        <v>4091000</v>
      </c>
      <c r="F73" s="36">
        <f t="shared" ref="F73:L73" si="3">SUM(F18:F72)</f>
        <v>240658935.41000003</v>
      </c>
      <c r="G73" s="36">
        <f t="shared" si="3"/>
        <v>118000</v>
      </c>
      <c r="H73" s="36">
        <f t="shared" si="3"/>
        <v>5996120000</v>
      </c>
      <c r="I73" s="36">
        <f t="shared" si="3"/>
        <v>5881000</v>
      </c>
      <c r="J73" s="36">
        <f t="shared" si="3"/>
        <v>97790000</v>
      </c>
      <c r="K73" s="57">
        <f t="shared" si="3"/>
        <v>27701000</v>
      </c>
      <c r="L73" s="57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99.568948275218673</v>
      </c>
      <c r="E74" s="33">
        <f t="shared" ref="E74:L74" si="4">E73/$D$73*100</f>
        <v>6.365952875637805E-2</v>
      </c>
      <c r="F74" s="33">
        <f t="shared" si="4"/>
        <v>3.7448629721858286</v>
      </c>
      <c r="G74" s="33">
        <f t="shared" si="4"/>
        <v>1.8361829365076045E-3</v>
      </c>
      <c r="H74" s="33">
        <f t="shared" si="4"/>
        <v>93.304857875016751</v>
      </c>
      <c r="I74" s="33">
        <f t="shared" si="4"/>
        <v>9.151349025085781E-2</v>
      </c>
      <c r="J74" s="33">
        <f t="shared" si="4"/>
        <v>1.5216977064498189</v>
      </c>
      <c r="K74" s="33"/>
      <c r="L74" s="33">
        <f t="shared" si="4"/>
        <v>0.84052051962252761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6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15" t="s">
        <v>28</v>
      </c>
      <c r="I156" s="115"/>
      <c r="J156" s="115"/>
      <c r="K156" s="115"/>
      <c r="L156" s="115"/>
      <c r="M156" s="6"/>
    </row>
    <row r="157" spans="2:13">
      <c r="H157" s="34"/>
      <c r="I157" s="34"/>
      <c r="J157" s="34"/>
      <c r="K157" s="34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D27"/>
  <sheetViews>
    <sheetView tabSelected="1" workbookViewId="0">
      <selection activeCell="A2" sqref="A2:D2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4" bestFit="1" customWidth="1"/>
    <col min="4" max="4" width="13.42578125" style="54" customWidth="1"/>
    <col min="5" max="5" width="13.85546875" bestFit="1" customWidth="1"/>
    <col min="9" max="9" width="11.7109375" bestFit="1" customWidth="1"/>
  </cols>
  <sheetData>
    <row r="2" spans="1:4" ht="21" customHeight="1">
      <c r="A2" s="148" t="s">
        <v>110</v>
      </c>
      <c r="B2" s="148"/>
      <c r="C2" s="148"/>
      <c r="D2" s="148"/>
    </row>
    <row r="3" spans="1:4">
      <c r="A3" s="65"/>
      <c r="B3" s="65"/>
      <c r="C3" s="66"/>
      <c r="D3" s="66"/>
    </row>
    <row r="4" spans="1:4" ht="15.75">
      <c r="A4" s="71"/>
      <c r="B4" s="145" t="s">
        <v>99</v>
      </c>
      <c r="C4" s="146" t="s">
        <v>100</v>
      </c>
      <c r="D4" s="146"/>
    </row>
    <row r="5" spans="1:4" ht="15.75">
      <c r="A5" s="61" t="s">
        <v>105</v>
      </c>
      <c r="B5" s="145"/>
      <c r="C5" s="62" t="s">
        <v>101</v>
      </c>
      <c r="D5" s="62" t="s">
        <v>102</v>
      </c>
    </row>
    <row r="6" spans="1:4">
      <c r="A6" s="67" t="str">
        <f>ПРИХОДИ!C27</f>
        <v>Трансфери између буџетских корисника на истом нивоу</v>
      </c>
      <c r="B6" s="68">
        <f>ПРИХОДИ!B27</f>
        <v>7811</v>
      </c>
      <c r="C6" s="54">
        <v>26692000</v>
      </c>
      <c r="D6" s="69"/>
    </row>
    <row r="7" spans="1:4">
      <c r="A7" s="147" t="s">
        <v>109</v>
      </c>
      <c r="B7" s="147"/>
      <c r="C7" s="63">
        <f>SUM(C6)</f>
        <v>26692000</v>
      </c>
      <c r="D7" s="63">
        <f>SUM(D6)</f>
        <v>0</v>
      </c>
    </row>
    <row r="8" spans="1:4">
      <c r="A8" s="70" t="str">
        <f>РАСХОДИ!C54</f>
        <v>Материјали за одржавање хигијене и угоститељство</v>
      </c>
      <c r="B8" s="68">
        <f>РАСХОДИ!B54</f>
        <v>4268</v>
      </c>
      <c r="C8" s="69">
        <v>3155000</v>
      </c>
    </row>
    <row r="9" spans="1:4">
      <c r="A9" s="70" t="str">
        <f>РАСХОДИ!C53</f>
        <v>Медицински и лабораторијски материјали</v>
      </c>
      <c r="B9" s="68">
        <f>РАСХОДИ!B53</f>
        <v>4267</v>
      </c>
      <c r="C9" s="69">
        <v>23537000</v>
      </c>
    </row>
    <row r="10" spans="1:4">
      <c r="A10" s="72" t="s">
        <v>103</v>
      </c>
      <c r="B10" s="64"/>
      <c r="C10" s="63">
        <f>SUM(C8:C9)</f>
        <v>26692000</v>
      </c>
      <c r="D10" s="63">
        <f>SUM(D8)</f>
        <v>0</v>
      </c>
    </row>
    <row r="13" spans="1:4" ht="47.25" customHeight="1">
      <c r="A13" s="148" t="s">
        <v>107</v>
      </c>
      <c r="B13" s="148"/>
      <c r="C13" s="148"/>
      <c r="D13" s="148"/>
    </row>
    <row r="14" spans="1:4">
      <c r="A14" s="65"/>
      <c r="B14" s="65"/>
      <c r="C14" s="66"/>
      <c r="D14" s="66"/>
    </row>
    <row r="15" spans="1:4" ht="15.75">
      <c r="A15" s="75"/>
      <c r="B15" s="145" t="s">
        <v>99</v>
      </c>
      <c r="C15" s="146" t="s">
        <v>100</v>
      </c>
      <c r="D15" s="146"/>
    </row>
    <row r="16" spans="1:4" ht="15.75">
      <c r="A16" s="61" t="s">
        <v>108</v>
      </c>
      <c r="B16" s="145"/>
      <c r="C16" s="62" t="s">
        <v>101</v>
      </c>
      <c r="D16" s="62" t="s">
        <v>102</v>
      </c>
    </row>
    <row r="17" spans="1:4">
      <c r="A17" s="67" t="str">
        <f>ПРИХОДИ!C18</f>
        <v xml:space="preserve">Текући трансфери од других нивоа власти у корист РФЗО </v>
      </c>
      <c r="B17" s="68">
        <f>ПРИХОДИ!B18</f>
        <v>7331</v>
      </c>
      <c r="C17" s="54">
        <v>3458386.44</v>
      </c>
      <c r="D17" s="69"/>
    </row>
    <row r="18" spans="1:4">
      <c r="A18" s="147" t="s">
        <v>109</v>
      </c>
      <c r="B18" s="147"/>
      <c r="C18" s="63">
        <f>SUM(C17)</f>
        <v>3458386.44</v>
      </c>
      <c r="D18" s="63">
        <f>SUM(D17)</f>
        <v>0</v>
      </c>
    </row>
    <row r="19" spans="1:4">
      <c r="A19" s="70" t="str">
        <f>РАСХОДИ!C48</f>
        <v>Текуће поправке и одржавање опреме</v>
      </c>
      <c r="B19" s="68">
        <f>РАСХОДИ!B48</f>
        <v>4252</v>
      </c>
      <c r="C19" s="69">
        <v>3458386.44</v>
      </c>
    </row>
    <row r="20" spans="1:4">
      <c r="A20" s="76" t="s">
        <v>103</v>
      </c>
      <c r="B20" s="64"/>
      <c r="C20" s="63">
        <f>SUM(C19:C19)</f>
        <v>3458386.44</v>
      </c>
      <c r="D20" s="63">
        <f>SUM(D19)</f>
        <v>0</v>
      </c>
    </row>
    <row r="27" spans="1:4">
      <c r="A27"/>
    </row>
  </sheetData>
  <mergeCells count="8">
    <mergeCell ref="B15:B16"/>
    <mergeCell ref="C15:D15"/>
    <mergeCell ref="A18:B18"/>
    <mergeCell ref="A2:D2"/>
    <mergeCell ref="B4:B5"/>
    <mergeCell ref="C4:D4"/>
    <mergeCell ref="A7:B7"/>
    <mergeCell ref="A13:D13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58"/>
      <c r="D5" s="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ПРИХОДИ!Print_Area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2025-12-10T10:17:33Z</dcterms:modified>
</cp:coreProperties>
</file>