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2675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externalReferences>
    <externalReference r:id="rId6"/>
  </externalReference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F18" i="2"/>
  <c r="F48" i="3"/>
  <c r="F70"/>
  <c r="C12" i="7"/>
  <c r="C10"/>
  <c r="A9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<sst xmlns="http://schemas.openxmlformats.org/spreadsheetml/2006/main" count="142" uniqueCount="109">
  <si>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</si>
  <si>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</si>
  <si>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</si>
  <si>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</si>
  <si>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</si>
  <si>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</si>
  <si>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</si>
  <si>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</si>
  <si>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</si>
  <si>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</si>
  <si>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</si>
  <si>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</si>
  <si>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</si>
  <si>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</si>
  <si>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</si>
  <si>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</si>
  <si>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</si>
  <si>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</si>
  <si>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</si>
  <si>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</si>
  <si>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</si>
  <si>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</si>
  <si>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</si>
  <si>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</si>
  <si>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</si>
  <si>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</si>
  <si>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</si>
  <si>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</si>
  <si>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</si>
  <si>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</si>
  <si>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</si>
  <si>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</si>
  <si>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</si>
  <si>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</si>
  <si>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</si>
  <si>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</si>
  <si>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</si>
  <si>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</si>
  <si>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</si>
  <si>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</si>
  <si>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</si>
  <si>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</si>
  <si>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</si>
  <si>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</si>
  <si>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</si>
  <si>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</si>
  <si>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</si>
  <si>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</si>
  <si>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</si>
  <si>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</si>
  <si>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</si>
  <si>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</si>
  <si>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</si>
  <si>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</si>
  <si>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</si>
  <si>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</si>
  <si>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</si>
  <si>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</si>
  <si>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</si>
  <si>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</si>
  <si>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</si>
  <si>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</si>
  <si>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</si>
  <si>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</si>
  <si>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</si>
  <si>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</si>
  <si>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</si>
  <si>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</si>
  <si>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</si>
  <si>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</si>
  <si>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</si>
  <si>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</si>
  <si>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</si>
  <si>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</si>
  <si>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</si>
  <si>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</si>
  <si>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</si>
  <si>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</si>
  <si>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</si>
  <si>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</si>
  <si>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</si>
  <si>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</si>
  <si>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</si>
  <si>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</si>
  <si>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</si>
  <si>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</si>
  <si>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</si>
  <si>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</si>
  <si>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</si>
  <si>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</si>
  <si>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</si>
  <si>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</si>
  <si>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</si>
  <si>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</si>
  <si>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</si>
  <si>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</si>
  <si>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</si>
  <si>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</si>
  <si>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</si>
  <si>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</si>
  <si>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</si>
  <si>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</si>
  <si>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Из средстава АПВ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</si>
  <si>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</si>
  <si>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</si>
  <si>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</si>
  <si>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</si>
  <si>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II Измене и допуне финансијског плана</t>
  </si>
  <si>
    <t xml:space="preserve">На основу Одлуке ПСЗ АПВ о додели средстава; број:000210951 2025 80253 001 000 000001 01 01 од 18.03.2025. 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</si>
</sst>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4" fontId="1" fillId="0" borderId="0" xfId="48" applyNumberFormat="1"/>
    <xf numFmtId="0" fontId="11" fillId="0" borderId="13" xfId="39" applyFont="1" applyBorder="1" applyAlignment="1">
      <alignment horizontal="center" wrapText="1"/>
    </xf>
    <xf numFmtId="4" fontId="1" fillId="0" borderId="0" xfId="52" applyNumberFormat="1"/>
    <xf numFmtId="4" fontId="1" fillId="0" borderId="0" xfId="53" applyNumberFormat="1"/>
    <xf numFmtId="3" fontId="14" fillId="0" borderId="12" xfId="0" applyNumberFormat="1" applyFont="1" applyFill="1" applyBorder="1" applyAlignment="1"/>
    <xf numFmtId="3" fontId="43" fillId="0" borderId="12" xfId="54" applyNumberFormat="1" applyFont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9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55" applyNumberFormat="1" applyFont="1" applyBorder="1" applyAlignment="1"/>
    <xf numFmtId="3" fontId="43" fillId="0" borderId="12" xfId="56" applyNumberFormat="1" applyFont="1" applyBorder="1" applyAlignment="1"/>
    <xf numFmtId="3" fontId="43" fillId="0" borderId="12" xfId="57" applyNumberFormat="1" applyFont="1" applyBorder="1" applyAlignment="1"/>
    <xf numFmtId="3" fontId="43" fillId="0" borderId="12" xfId="58" applyNumberFormat="1" applyFont="1" applyBorder="1" applyAlignment="1"/>
    <xf numFmtId="3" fontId="43" fillId="0" borderId="12" xfId="59" applyNumberFormat="1" applyFont="1" applyBorder="1" applyAlignment="1"/>
    <xf numFmtId="3" fontId="43" fillId="0" borderId="12" xfId="60" applyNumberFormat="1" applyFont="1" applyBorder="1" applyAlignment="1"/>
    <xf numFmtId="3" fontId="43" fillId="0" borderId="12" xfId="61" applyNumberFormat="1" applyFont="1" applyBorder="1" applyAlignment="1"/>
    <xf numFmtId="3" fontId="43" fillId="0" borderId="12" xfId="62" applyNumberFormat="1" applyFont="1" applyBorder="1" applyAlignment="1"/>
    <xf numFmtId="3" fontId="43" fillId="0" borderId="12" xfId="63" applyNumberFormat="1" applyFont="1" applyBorder="1" applyAlignment="1"/>
    <xf numFmtId="3" fontId="43" fillId="0" borderId="12" xfId="64" applyNumberFormat="1" applyFont="1" applyBorder="1" applyAlignment="1"/>
    <xf numFmtId="3" fontId="43" fillId="0" borderId="12" xfId="65" applyNumberFormat="1" applyFont="1" applyBorder="1" applyAlignment="1"/>
    <xf numFmtId="3" fontId="43" fillId="0" borderId="12" xfId="66" applyNumberFormat="1" applyFont="1" applyBorder="1" applyAlignment="1"/>
    <xf numFmtId="3" fontId="43" fillId="0" borderId="12" xfId="67" applyNumberFormat="1" applyFont="1" applyBorder="1" applyAlignment="1"/>
    <xf numFmtId="3" fontId="43" fillId="0" borderId="12" xfId="68" applyNumberFormat="1" applyFont="1" applyBorder="1" applyAlignment="1"/>
    <xf numFmtId="3" fontId="43" fillId="0" borderId="12" xfId="69" applyNumberFormat="1" applyFont="1" applyBorder="1" applyAlignment="1"/>
    <xf numFmtId="3" fontId="43" fillId="0" borderId="12" xfId="70" applyNumberFormat="1" applyFont="1" applyBorder="1" applyAlignment="1"/>
    <xf numFmtId="3" fontId="43" fillId="0" borderId="12" xfId="71" applyNumberFormat="1" applyFont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4" fontId="29" fillId="28" borderId="0" xfId="0" applyNumberFormat="1" applyFont="1" applyFill="1"/>
    <xf numFmtId="0" fontId="13" fillId="28" borderId="0" xfId="0" applyFont="1" applyFill="1" applyAlignment="1">
      <alignment horizontal="center"/>
    </xf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0.79598472630795625</c:v>
                </c:pt>
                <c:pt idx="2">
                  <c:v>0.14949555187868782</c:v>
                </c:pt>
                <c:pt idx="3">
                  <c:v>0.29989959544540667</c:v>
                </c:pt>
                <c:pt idx="4">
                  <c:v>0.64592136712424908</c:v>
                </c:pt>
                <c:pt idx="5">
                  <c:v>0</c:v>
                </c:pt>
                <c:pt idx="6">
                  <c:v>1.5641468946699604</c:v>
                </c:pt>
                <c:pt idx="7">
                  <c:v>8.7020525260692511E-2</c:v>
                </c:pt>
                <c:pt idx="8">
                  <c:v>2.1982254237180896E-2</c:v>
                </c:pt>
                <c:pt idx="9">
                  <c:v>0</c:v>
                </c:pt>
                <c:pt idx="10">
                  <c:v>96.435549085075863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57727744"/>
        <c:axId val="157741824"/>
      </c:barChart>
      <c:catAx>
        <c:axId val="1577277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741824"/>
        <c:crosses val="autoZero"/>
        <c:auto val="1"/>
        <c:lblAlgn val="ctr"/>
        <c:lblOffset val="100"/>
        <c:tickLblSkip val="1"/>
        <c:tickMarkSkip val="1"/>
      </c:catAx>
      <c:valAx>
        <c:axId val="1577418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72774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88" r="0.7500000000000048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0958"/>
          <c:y val="3.428571428571464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43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6.6368562423842842E-2</c:v>
                </c:pt>
                <c:pt idx="1">
                  <c:v>0.79598472630795625</c:v>
                </c:pt>
                <c:pt idx="2">
                  <c:v>0</c:v>
                </c:pt>
                <c:pt idx="3">
                  <c:v>96.138812987472704</c:v>
                </c:pt>
                <c:pt idx="4">
                  <c:v>8.7020525260692511E-2</c:v>
                </c:pt>
                <c:pt idx="5">
                  <c:v>1.5861291489071412</c:v>
                </c:pt>
                <c:pt idx="7">
                  <c:v>0.87628890230356182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58507392"/>
        <c:axId val="158508928"/>
      </c:barChart>
      <c:catAx>
        <c:axId val="1585073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508928"/>
        <c:crosses val="autoZero"/>
        <c:auto val="1"/>
        <c:lblAlgn val="ctr"/>
        <c:lblOffset val="100"/>
        <c:tickLblSkip val="1"/>
        <c:tickMarkSkip val="1"/>
      </c:catAx>
      <c:valAx>
        <c:axId val="158508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50739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88" r="0.7500000000000048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34"/>
          <c:y val="2.523653047306121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63"/>
          <c:w val="0.93062483092830794"/>
          <c:h val="0.42257272003763008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18.552146530624363</c:v>
                </c:pt>
                <c:pt idx="1">
                  <c:v>1.8574485692310412</c:v>
                </c:pt>
                <c:pt idx="2">
                  <c:v>0.95543637370351342</c:v>
                </c:pt>
                <c:pt idx="3">
                  <c:v>0</c:v>
                </c:pt>
                <c:pt idx="4">
                  <c:v>3.8286435424167466E-2</c:v>
                </c:pt>
                <c:pt idx="5">
                  <c:v>0</c:v>
                </c:pt>
                <c:pt idx="6">
                  <c:v>9.724105675104229E-2</c:v>
                </c:pt>
                <c:pt idx="7">
                  <c:v>7.3084911688929846E-2</c:v>
                </c:pt>
                <c:pt idx="8">
                  <c:v>0.66890945144460723</c:v>
                </c:pt>
                <c:pt idx="9">
                  <c:v>0.27769021828621804</c:v>
                </c:pt>
                <c:pt idx="10">
                  <c:v>5.8159691099847616E-2</c:v>
                </c:pt>
                <c:pt idx="11">
                  <c:v>1.6564399163344048</c:v>
                </c:pt>
                <c:pt idx="12">
                  <c:v>0.98632995801632795</c:v>
                </c:pt>
                <c:pt idx="13">
                  <c:v>4.9593912326983028E-2</c:v>
                </c:pt>
                <c:pt idx="14">
                  <c:v>1.481425481861558</c:v>
                </c:pt>
                <c:pt idx="15">
                  <c:v>2.9201518543856544E-3</c:v>
                </c:pt>
                <c:pt idx="16">
                  <c:v>9.2471475388879055E-3</c:v>
                </c:pt>
                <c:pt idx="17">
                  <c:v>6.5411401538238656E-2</c:v>
                </c:pt>
                <c:pt idx="18">
                  <c:v>1.7034219150582983E-2</c:v>
                </c:pt>
                <c:pt idx="19">
                  <c:v>0.56237257795710394</c:v>
                </c:pt>
                <c:pt idx="20">
                  <c:v>0.2307568887598975</c:v>
                </c:pt>
                <c:pt idx="21">
                  <c:v>3.8773127399898411E-2</c:v>
                </c:pt>
                <c:pt idx="22">
                  <c:v>0.23398527886557943</c:v>
                </c:pt>
                <c:pt idx="23">
                  <c:v>0.27936119406956089</c:v>
                </c:pt>
                <c:pt idx="24">
                  <c:v>1.4600759271928273E-2</c:v>
                </c:pt>
                <c:pt idx="25">
                  <c:v>6.9337383475801595E-2</c:v>
                </c:pt>
                <c:pt idx="26">
                  <c:v>0.15822356131012938</c:v>
                </c:pt>
                <c:pt idx="27">
                  <c:v>0</c:v>
                </c:pt>
                <c:pt idx="28">
                  <c:v>4.1612163924995574E-2</c:v>
                </c:pt>
                <c:pt idx="29">
                  <c:v>0.85933579848226727</c:v>
                </c:pt>
                <c:pt idx="30">
                  <c:v>2.2368687665911264</c:v>
                </c:pt>
                <c:pt idx="31">
                  <c:v>0.25212266649448584</c:v>
                </c:pt>
                <c:pt idx="32">
                  <c:v>4.704689098732443E-3</c:v>
                </c:pt>
                <c:pt idx="33">
                  <c:v>1.0334092951353678E-2</c:v>
                </c:pt>
                <c:pt idx="34">
                  <c:v>3.2446131715396158E-3</c:v>
                </c:pt>
                <c:pt idx="35">
                  <c:v>65.924374880659073</c:v>
                </c:pt>
                <c:pt idx="36">
                  <c:v>1.0942457921017354</c:v>
                </c:pt>
                <c:pt idx="37">
                  <c:v>0.16472901071906632</c:v>
                </c:pt>
                <c:pt idx="38">
                  <c:v>3.2446131715396163E-4</c:v>
                </c:pt>
                <c:pt idx="39">
                  <c:v>1.9629909687814678E-3</c:v>
                </c:pt>
                <c:pt idx="40">
                  <c:v>0.13800962125143756</c:v>
                </c:pt>
                <c:pt idx="41">
                  <c:v>3.3257285008281064E-3</c:v>
                </c:pt>
                <c:pt idx="42">
                  <c:v>2.3361214835085236E-3</c:v>
                </c:pt>
                <c:pt idx="43">
                  <c:v>0</c:v>
                </c:pt>
                <c:pt idx="44">
                  <c:v>0</c:v>
                </c:pt>
                <c:pt idx="45">
                  <c:v>1.5574143223390157E-2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0.38218298547565133</c:v>
                </c:pt>
                <c:pt idx="50">
                  <c:v>0</c:v>
                </c:pt>
                <c:pt idx="52">
                  <c:v>0.43049527559987627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58919296"/>
        <c:axId val="158794112"/>
      </c:barChart>
      <c:catAx>
        <c:axId val="1589192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794112"/>
        <c:crosses val="autoZero"/>
        <c:auto val="1"/>
        <c:lblAlgn val="ctr"/>
        <c:lblOffset val="100"/>
        <c:tickLblSkip val="1"/>
        <c:tickMarkSkip val="1"/>
      </c:catAx>
      <c:valAx>
        <c:axId val="158794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91929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88" r="0.75000000000000488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2977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17"/>
          <c:w val="0.93333424025792477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6.6368562423842842E-2</c:v>
                </c:pt>
                <c:pt idx="1">
                  <c:v>0.79598472630795625</c:v>
                </c:pt>
                <c:pt idx="2">
                  <c:v>0</c:v>
                </c:pt>
                <c:pt idx="3">
                  <c:v>96.138812987472704</c:v>
                </c:pt>
                <c:pt idx="4">
                  <c:v>8.7020525260692511E-2</c:v>
                </c:pt>
                <c:pt idx="5">
                  <c:v>1.5861291489071412</c:v>
                </c:pt>
                <c:pt idx="7">
                  <c:v>0.87628890230356182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58851072"/>
        <c:axId val="158852608"/>
      </c:barChart>
      <c:catAx>
        <c:axId val="1588510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852608"/>
        <c:crosses val="autoZero"/>
        <c:auto val="1"/>
        <c:lblAlgn val="ctr"/>
        <c:lblOffset val="100"/>
        <c:tickLblSkip val="1"/>
        <c:tickMarkSkip val="1"/>
      </c:catAx>
      <c:valAx>
        <c:axId val="1588526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85107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88" r="0.7500000000000048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Milenkovic/Desktop/ivana/IOV/Ugovor%20sa%20varijabilom/Ugovor%202024/Plan%202024/XII%20izmene%20Finansijskog%20plana%20za%202024.godin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ОЧЕТНА"/>
      <sheetName val="ПРИХОДИ"/>
      <sheetName val="РАСХОДИ"/>
      <sheetName val="izmena "/>
      <sheetName val="Sheet1"/>
    </sheetNames>
    <sheetDataSet>
      <sheetData sheetId="0"/>
      <sheetData sheetId="1">
        <row r="18">
          <cell r="C18" t="str">
            <v xml:space="preserve">Текући трансфери од других нивоа власти у корист РФЗО </v>
          </cell>
        </row>
        <row r="28">
          <cell r="C28" t="str">
            <v>Приходи из буџета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2" sqref="A12:I12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6" t="s">
        <v>0</v>
      </c>
      <c r="B2" s="106"/>
      <c r="C2" s="106"/>
      <c r="D2" s="106"/>
      <c r="E2" s="106"/>
    </row>
    <row r="3" spans="1:10" ht="18.75">
      <c r="A3" s="106" t="s">
        <v>1</v>
      </c>
      <c r="B3" s="106"/>
      <c r="C3" s="106"/>
      <c r="D3" s="106"/>
      <c r="E3" s="106"/>
    </row>
    <row r="4" spans="1:10">
      <c r="A4" s="107" t="s">
        <v>2</v>
      </c>
      <c r="B4" s="107"/>
      <c r="C4" s="107"/>
      <c r="D4" s="107"/>
      <c r="E4" s="107"/>
    </row>
    <row r="5" spans="1:10">
      <c r="A5" s="107" t="s">
        <v>3</v>
      </c>
      <c r="B5" s="107"/>
      <c r="C5" s="107"/>
      <c r="D5" s="107"/>
      <c r="E5" s="107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08"/>
      <c r="B9" s="108"/>
      <c r="C9" s="108"/>
      <c r="D9" s="108"/>
      <c r="E9" s="108"/>
      <c r="F9" s="4"/>
      <c r="G9" s="4"/>
      <c r="H9" s="4"/>
      <c r="I9" s="4"/>
    </row>
    <row r="10" spans="1:10" ht="59.25" customHeight="1">
      <c r="A10" s="109" t="s">
        <v>107</v>
      </c>
      <c r="B10" s="109"/>
      <c r="C10" s="109"/>
      <c r="D10" s="109"/>
      <c r="E10" s="109"/>
      <c r="F10" s="109"/>
      <c r="G10" s="109"/>
      <c r="H10" s="109"/>
      <c r="I10" s="109"/>
      <c r="J10" s="54"/>
    </row>
    <row r="11" spans="1:10" ht="33.75">
      <c r="A11" s="105" t="s">
        <v>4</v>
      </c>
      <c r="B11" s="105"/>
      <c r="C11" s="105"/>
      <c r="D11" s="105"/>
      <c r="E11" s="105"/>
      <c r="F11" s="105"/>
      <c r="G11" s="105"/>
      <c r="H11" s="105"/>
      <c r="I11" s="105"/>
      <c r="J11" s="54"/>
    </row>
    <row r="12" spans="1:10" ht="33.75">
      <c r="A12" s="105" t="s">
        <v>96</v>
      </c>
      <c r="B12" s="105"/>
      <c r="C12" s="105"/>
      <c r="D12" s="105"/>
      <c r="E12" s="105"/>
      <c r="F12" s="105"/>
      <c r="G12" s="105"/>
      <c r="H12" s="105"/>
      <c r="I12" s="105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P98"/>
  <sheetViews>
    <sheetView showGridLines="0" topLeftCell="A7" zoomScale="84" zoomScaleNormal="84" workbookViewId="0">
      <selection activeCell="F19" sqref="F19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2" t="str">
        <f>ПОЧЕТНА!A10</f>
        <v>II Измене и допуне финансијског плана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2:13" ht="15">
      <c r="B10" s="113" t="s">
        <v>99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2" spans="2:13" ht="15">
      <c r="B12" s="114" t="s">
        <v>97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2:13" ht="15">
      <c r="E13" s="11"/>
      <c r="F13" s="11"/>
      <c r="G13" s="11"/>
      <c r="H13" s="11"/>
      <c r="I13" s="11"/>
      <c r="L13" s="115" t="s">
        <v>7</v>
      </c>
      <c r="M13" s="115"/>
    </row>
    <row r="14" spans="2:13" ht="15" customHeight="1">
      <c r="B14" s="116" t="s">
        <v>8</v>
      </c>
      <c r="C14" s="117" t="s">
        <v>9</v>
      </c>
      <c r="D14" s="118" t="s">
        <v>10</v>
      </c>
      <c r="E14" s="119"/>
      <c r="F14" s="119"/>
      <c r="G14" s="119"/>
      <c r="H14" s="119"/>
      <c r="I14" s="119"/>
      <c r="J14" s="119"/>
      <c r="K14" s="119"/>
      <c r="L14" s="120"/>
      <c r="M14" s="116" t="s">
        <v>11</v>
      </c>
    </row>
    <row r="15" spans="2:13" ht="12.75" customHeight="1">
      <c r="B15" s="116"/>
      <c r="C15" s="117"/>
      <c r="D15" s="116" t="s">
        <v>12</v>
      </c>
      <c r="E15" s="117" t="s">
        <v>13</v>
      </c>
      <c r="F15" s="117"/>
      <c r="G15" s="117"/>
      <c r="H15" s="117"/>
      <c r="I15" s="116" t="s">
        <v>14</v>
      </c>
      <c r="J15" s="116" t="s">
        <v>15</v>
      </c>
      <c r="K15" s="121" t="s">
        <v>91</v>
      </c>
      <c r="L15" s="116" t="s">
        <v>16</v>
      </c>
      <c r="M15" s="117"/>
    </row>
    <row r="16" spans="2:13" ht="27" customHeight="1">
      <c r="B16" s="116"/>
      <c r="C16" s="117"/>
      <c r="D16" s="116"/>
      <c r="E16" s="12" t="s">
        <v>17</v>
      </c>
      <c r="F16" s="12" t="s">
        <v>18</v>
      </c>
      <c r="G16" s="12" t="s">
        <v>19</v>
      </c>
      <c r="H16" s="12" t="s">
        <v>20</v>
      </c>
      <c r="I16" s="116"/>
      <c r="J16" s="116"/>
      <c r="K16" s="122"/>
      <c r="L16" s="116"/>
      <c r="M16" s="117"/>
    </row>
    <row r="17" spans="2:16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6" ht="35.25" customHeight="1">
      <c r="B18" s="37">
        <v>7331</v>
      </c>
      <c r="C18" s="38" t="s">
        <v>89</v>
      </c>
      <c r="D18" s="39">
        <f>SUM(E18:L18)</f>
        <v>49065000</v>
      </c>
      <c r="E18" s="51"/>
      <c r="F18" s="62">
        <f>10895000+26386000-1868000+13652000</f>
        <v>49065000</v>
      </c>
      <c r="G18" s="51"/>
      <c r="H18" s="51"/>
      <c r="I18" s="51"/>
      <c r="J18" s="51"/>
      <c r="K18" s="51"/>
      <c r="L18" s="51"/>
      <c r="M18" s="40">
        <f t="shared" si="0"/>
        <v>0.79598472630795625</v>
      </c>
      <c r="O18" s="61"/>
    </row>
    <row r="19" spans="2:16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0.14949555187868782</v>
      </c>
    </row>
    <row r="20" spans="2:16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0.29989959544540667</v>
      </c>
    </row>
    <row r="21" spans="2:16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64">
        <v>39815000</v>
      </c>
      <c r="I21" s="51"/>
      <c r="J21" s="51"/>
      <c r="K21" s="51"/>
      <c r="L21" s="51"/>
      <c r="M21" s="40">
        <f t="shared" si="0"/>
        <v>0.64592136712424908</v>
      </c>
    </row>
    <row r="22" spans="2:16" ht="35.25" customHeight="1">
      <c r="B22" s="37">
        <v>7421</v>
      </c>
      <c r="C22" s="38" t="s">
        <v>85</v>
      </c>
      <c r="D22" s="39">
        <f>SUM(E22:L22)</f>
        <v>0</v>
      </c>
      <c r="E22" s="51"/>
      <c r="F22" s="51"/>
      <c r="G22" s="51"/>
      <c r="H22" s="51"/>
      <c r="I22" s="51"/>
      <c r="J22" s="51"/>
      <c r="K22" s="51"/>
      <c r="L22" s="51"/>
      <c r="M22" s="40">
        <f t="shared" si="0"/>
        <v>0</v>
      </c>
    </row>
    <row r="23" spans="2:16" ht="35.25" customHeight="1">
      <c r="B23" s="37">
        <v>7423</v>
      </c>
      <c r="C23" s="38" t="s">
        <v>22</v>
      </c>
      <c r="D23" s="39">
        <f t="shared" ref="D23:D27" si="2">SUM(E23:L23)</f>
        <v>96415000</v>
      </c>
      <c r="E23" s="51"/>
      <c r="F23" s="51"/>
      <c r="G23" s="51"/>
      <c r="H23" s="51"/>
      <c r="I23" s="51"/>
      <c r="J23" s="51">
        <v>96415000</v>
      </c>
      <c r="K23" s="51"/>
      <c r="L23" s="51"/>
      <c r="M23" s="40">
        <f t="shared" si="0"/>
        <v>1.5641468946699604</v>
      </c>
      <c r="N23" s="49"/>
    </row>
    <row r="24" spans="2:16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8.7020525260692511E-2</v>
      </c>
    </row>
    <row r="25" spans="2:16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2.1982254237180896E-2</v>
      </c>
      <c r="N25" s="49"/>
    </row>
    <row r="26" spans="2:16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6" ht="35.25" customHeight="1">
      <c r="B27" s="37">
        <v>7811</v>
      </c>
      <c r="C27" s="38" t="s">
        <v>25</v>
      </c>
      <c r="D27" s="39">
        <f t="shared" si="2"/>
        <v>5944348000</v>
      </c>
      <c r="E27" s="51">
        <v>4091000</v>
      </c>
      <c r="F27" s="51"/>
      <c r="G27" s="51"/>
      <c r="H27" s="65">
        <v>5886242000</v>
      </c>
      <c r="I27" s="51"/>
      <c r="J27" s="51"/>
      <c r="K27" s="51"/>
      <c r="L27" s="51">
        <v>54015000</v>
      </c>
      <c r="M27" s="40">
        <f t="shared" si="0"/>
        <v>96.435549085075863</v>
      </c>
      <c r="N27" s="49"/>
      <c r="O27" s="48"/>
      <c r="P27" s="8">
        <v>274831000</v>
      </c>
    </row>
    <row r="28" spans="2:16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6" ht="24" customHeight="1">
      <c r="B29" s="41" t="s">
        <v>26</v>
      </c>
      <c r="C29" s="41"/>
      <c r="D29" s="42">
        <f>SUM(E29:L29)</f>
        <v>6164063000</v>
      </c>
      <c r="E29" s="42">
        <f t="shared" ref="E29:L29" si="3">SUM(E17:E28)</f>
        <v>4091000</v>
      </c>
      <c r="F29" s="42">
        <f t="shared" si="3"/>
        <v>49065000</v>
      </c>
      <c r="G29" s="42">
        <f t="shared" si="3"/>
        <v>0</v>
      </c>
      <c r="H29" s="42">
        <f t="shared" si="3"/>
        <v>5926057000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6" ht="1.5" customHeight="1">
      <c r="B30" s="13" t="s">
        <v>27</v>
      </c>
      <c r="C30" s="13"/>
      <c r="D30" s="14">
        <f>SUM(E30:L30)</f>
        <v>99.550604852675903</v>
      </c>
      <c r="E30" s="15">
        <f>E29/$D$29*100</f>
        <v>6.6368562423842842E-2</v>
      </c>
      <c r="F30" s="15">
        <f t="shared" ref="F30:L30" si="4">F29/$D$29*100</f>
        <v>0.79598472630795625</v>
      </c>
      <c r="G30" s="15">
        <f t="shared" si="4"/>
        <v>0</v>
      </c>
      <c r="H30" s="15">
        <f t="shared" si="4"/>
        <v>96.138812987472704</v>
      </c>
      <c r="I30" s="15">
        <f t="shared" si="4"/>
        <v>8.7020525260692511E-2</v>
      </c>
      <c r="J30" s="15">
        <f t="shared" si="4"/>
        <v>1.5861291489071412</v>
      </c>
      <c r="K30" s="15"/>
      <c r="L30" s="15">
        <f t="shared" si="4"/>
        <v>0.87628890230356182</v>
      </c>
      <c r="M30" s="14"/>
    </row>
    <row r="31" spans="2:16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6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10" t="s">
        <v>28</v>
      </c>
      <c r="J97" s="110"/>
      <c r="K97" s="110"/>
      <c r="L97" s="110"/>
      <c r="M97" s="110"/>
    </row>
    <row r="98" spans="9:13">
      <c r="I98" s="111"/>
      <c r="J98" s="111"/>
      <c r="K98" s="111"/>
      <c r="L98" s="111"/>
      <c r="M98" s="111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zoomScale="91" zoomScaleNormal="91" workbookViewId="0">
      <selection activeCell="F48" sqref="F48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2" t="str">
        <f>ПОЧЕТНА!A10</f>
        <v>II Измене и допуне финансијског плана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2:22" ht="15">
      <c r="B11" s="113" t="s">
        <v>99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2:22" s="22" customFormat="1"/>
    <row r="13" spans="2:22" ht="18.75" customHeight="1">
      <c r="B13" s="123" t="s">
        <v>98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2:22" ht="21" customHeight="1">
      <c r="L14" s="128" t="s">
        <v>7</v>
      </c>
      <c r="M14" s="128"/>
    </row>
    <row r="15" spans="2:22" ht="12" customHeight="1">
      <c r="B15" s="124" t="s">
        <v>8</v>
      </c>
      <c r="C15" s="130" t="s">
        <v>9</v>
      </c>
      <c r="D15" s="131" t="s">
        <v>29</v>
      </c>
      <c r="E15" s="132"/>
      <c r="F15" s="132"/>
      <c r="G15" s="132"/>
      <c r="H15" s="132"/>
      <c r="I15" s="18"/>
      <c r="J15" s="18"/>
      <c r="K15" s="18"/>
      <c r="L15" s="23"/>
      <c r="M15" s="133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25"/>
      <c r="C16" s="130"/>
      <c r="D16" s="124" t="s">
        <v>12</v>
      </c>
      <c r="E16" s="131" t="s">
        <v>31</v>
      </c>
      <c r="F16" s="132"/>
      <c r="G16" s="132"/>
      <c r="H16" s="137"/>
      <c r="I16" s="124" t="s">
        <v>14</v>
      </c>
      <c r="J16" s="124" t="s">
        <v>15</v>
      </c>
      <c r="K16" s="138" t="str">
        <f>ПРИХОДИ!K15</f>
        <v>ИПА пројекат</v>
      </c>
      <c r="L16" s="126" t="s">
        <v>16</v>
      </c>
      <c r="M16" s="134"/>
      <c r="P16" s="56"/>
      <c r="Q16" s="56"/>
      <c r="R16" s="56"/>
      <c r="S16" s="56"/>
      <c r="T16" s="56"/>
      <c r="U16" s="56"/>
      <c r="V16" s="56"/>
    </row>
    <row r="17" spans="2:22" ht="26.25" customHeight="1">
      <c r="B17" s="129"/>
      <c r="C17" s="130"/>
      <c r="D17" s="136"/>
      <c r="E17" s="63" t="s">
        <v>17</v>
      </c>
      <c r="F17" s="63" t="s">
        <v>18</v>
      </c>
      <c r="G17" s="63" t="s">
        <v>19</v>
      </c>
      <c r="H17" s="63" t="s">
        <v>20</v>
      </c>
      <c r="I17" s="125"/>
      <c r="J17" s="125"/>
      <c r="K17" s="139"/>
      <c r="L17" s="127"/>
      <c r="M17" s="135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1143566000</v>
      </c>
      <c r="E18" s="66"/>
      <c r="F18" s="66"/>
      <c r="G18" s="66"/>
      <c r="H18" s="67">
        <v>1126403000</v>
      </c>
      <c r="I18" s="66"/>
      <c r="J18" s="66">
        <v>16066000</v>
      </c>
      <c r="K18" s="66">
        <v>1097000</v>
      </c>
      <c r="L18" s="66"/>
      <c r="M18" s="26">
        <f t="shared" ref="M18:M50" si="0">D18/$D$73*100</f>
        <v>18.552146530624363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114494300</v>
      </c>
      <c r="E19" s="66"/>
      <c r="F19" s="66"/>
      <c r="G19" s="66"/>
      <c r="H19" s="67">
        <v>112640300</v>
      </c>
      <c r="I19" s="66"/>
      <c r="J19" s="66">
        <v>1744000</v>
      </c>
      <c r="K19" s="66">
        <v>110000</v>
      </c>
      <c r="L19" s="66"/>
      <c r="M19" s="26">
        <f t="shared" si="0"/>
        <v>1.8574485692310412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58893700</v>
      </c>
      <c r="E20" s="66"/>
      <c r="F20" s="66"/>
      <c r="G20" s="66"/>
      <c r="H20" s="67">
        <v>58009700</v>
      </c>
      <c r="I20" s="66"/>
      <c r="J20" s="66">
        <v>828000</v>
      </c>
      <c r="K20" s="66">
        <v>56000</v>
      </c>
      <c r="L20" s="66"/>
      <c r="M20" s="26">
        <f t="shared" si="0"/>
        <v>0.95543637370351342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6"/>
      <c r="F21" s="66"/>
      <c r="G21" s="66"/>
      <c r="H21" s="66"/>
      <c r="I21" s="66"/>
      <c r="J21" s="66"/>
      <c r="K21" s="66"/>
      <c r="L21" s="66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6"/>
      <c r="F22" s="66"/>
      <c r="G22" s="66"/>
      <c r="H22" s="66"/>
      <c r="I22" s="66"/>
      <c r="J22" s="66">
        <v>2360000</v>
      </c>
      <c r="K22" s="66"/>
      <c r="L22" s="66"/>
      <c r="M22" s="26">
        <f t="shared" si="0"/>
        <v>3.8286435424167466E-2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6"/>
      <c r="F23" s="66"/>
      <c r="G23" s="66"/>
      <c r="H23" s="66"/>
      <c r="I23" s="66"/>
      <c r="J23" s="66"/>
      <c r="K23" s="66"/>
      <c r="L23" s="66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6"/>
      <c r="F24" s="66"/>
      <c r="G24" s="66"/>
      <c r="H24" s="66">
        <v>5994000</v>
      </c>
      <c r="I24" s="66"/>
      <c r="J24" s="66"/>
      <c r="K24" s="66"/>
      <c r="L24" s="66"/>
      <c r="M24" s="26">
        <f t="shared" si="0"/>
        <v>9.724105675104229E-2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6"/>
      <c r="F25" s="66"/>
      <c r="G25" s="66"/>
      <c r="H25" s="76">
        <v>4505000</v>
      </c>
      <c r="I25" s="66"/>
      <c r="J25" s="66"/>
      <c r="K25" s="66"/>
      <c r="L25" s="66"/>
      <c r="M25" s="26">
        <f t="shared" si="0"/>
        <v>7.3084911688929846E-2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6"/>
      <c r="F26" s="66"/>
      <c r="G26" s="66"/>
      <c r="H26" s="77">
        <v>41232000</v>
      </c>
      <c r="I26" s="66"/>
      <c r="J26" s="66"/>
      <c r="K26" s="66"/>
      <c r="L26" s="66"/>
      <c r="M26" s="26">
        <f t="shared" si="0"/>
        <v>0.66890945144460723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6"/>
      <c r="F27" s="66"/>
      <c r="G27" s="66"/>
      <c r="H27" s="66">
        <v>17117000</v>
      </c>
      <c r="I27" s="66"/>
      <c r="J27" s="66"/>
      <c r="K27" s="66"/>
      <c r="L27" s="66"/>
      <c r="M27" s="26">
        <f t="shared" si="0"/>
        <v>0.27769021828621804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6"/>
      <c r="F28" s="66"/>
      <c r="G28" s="66"/>
      <c r="H28" s="78">
        <v>3500000</v>
      </c>
      <c r="I28" s="66">
        <v>5000</v>
      </c>
      <c r="J28" s="93">
        <v>80000</v>
      </c>
      <c r="K28" s="66"/>
      <c r="L28" s="66"/>
      <c r="M28" s="26">
        <f t="shared" si="0"/>
        <v>5.8159691099847616E-2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6"/>
      <c r="F29" s="66"/>
      <c r="G29" s="66"/>
      <c r="H29" s="79">
        <v>101784000</v>
      </c>
      <c r="I29" s="66"/>
      <c r="J29" s="93">
        <v>320000</v>
      </c>
      <c r="K29" s="66"/>
      <c r="L29" s="66"/>
      <c r="M29" s="26">
        <f t="shared" si="0"/>
        <v>1.6564399163344048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6"/>
      <c r="F30" s="66"/>
      <c r="G30" s="66"/>
      <c r="H30" s="79">
        <v>60433000</v>
      </c>
      <c r="I30" s="66"/>
      <c r="J30" s="93">
        <v>365000</v>
      </c>
      <c r="K30" s="66"/>
      <c r="L30" s="66"/>
      <c r="M30" s="26">
        <f t="shared" si="0"/>
        <v>0.98632995801632795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6"/>
      <c r="F31" s="66"/>
      <c r="G31" s="66"/>
      <c r="H31" s="79">
        <v>3037000</v>
      </c>
      <c r="I31" s="66"/>
      <c r="J31" s="93">
        <v>20000</v>
      </c>
      <c r="K31" s="66"/>
      <c r="L31" s="66"/>
      <c r="M31" s="26">
        <f t="shared" si="0"/>
        <v>4.9593912326983028E-2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6"/>
      <c r="F32" s="66"/>
      <c r="G32" s="66"/>
      <c r="H32" s="79">
        <v>91316000</v>
      </c>
      <c r="I32" s="66"/>
      <c r="J32" s="66"/>
      <c r="K32" s="66"/>
      <c r="L32" s="66"/>
      <c r="M32" s="26">
        <f t="shared" si="0"/>
        <v>1.481425481861558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6"/>
      <c r="F33" s="66"/>
      <c r="G33" s="66"/>
      <c r="H33" s="80">
        <v>180000</v>
      </c>
      <c r="I33" s="66"/>
      <c r="J33" s="66"/>
      <c r="K33" s="66"/>
      <c r="L33" s="66"/>
      <c r="M33" s="26">
        <f t="shared" si="0"/>
        <v>2.9201518543856544E-3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570000</v>
      </c>
      <c r="E34" s="66"/>
      <c r="F34" s="66"/>
      <c r="G34" s="66"/>
      <c r="H34" s="80">
        <v>450000</v>
      </c>
      <c r="I34" s="66"/>
      <c r="J34" s="66">
        <v>120000</v>
      </c>
      <c r="K34" s="66"/>
      <c r="L34" s="66"/>
      <c r="M34" s="26">
        <f t="shared" si="0"/>
        <v>9.2471475388879055E-3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4032000</v>
      </c>
      <c r="E35" s="66">
        <v>2729000</v>
      </c>
      <c r="F35" s="66"/>
      <c r="G35" s="66"/>
      <c r="H35" s="68"/>
      <c r="I35" s="66">
        <v>600000</v>
      </c>
      <c r="J35" s="66">
        <v>514000</v>
      </c>
      <c r="K35" s="66">
        <v>189000</v>
      </c>
      <c r="L35" s="66"/>
      <c r="M35" s="26">
        <f t="shared" si="0"/>
        <v>6.5411401538238656E-2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6"/>
      <c r="F36" s="66"/>
      <c r="G36" s="66"/>
      <c r="H36" s="81">
        <v>1000000</v>
      </c>
      <c r="I36" s="66"/>
      <c r="J36" s="66">
        <v>50000</v>
      </c>
      <c r="K36" s="66"/>
      <c r="L36" s="66"/>
      <c r="M36" s="26">
        <f t="shared" si="0"/>
        <v>1.7034219150582983E-2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6"/>
      <c r="F37" s="66"/>
      <c r="G37" s="66"/>
      <c r="H37" s="81">
        <v>34665000</v>
      </c>
      <c r="I37" s="66"/>
      <c r="J37" s="66"/>
      <c r="K37" s="66"/>
      <c r="L37" s="66"/>
      <c r="M37" s="26">
        <f t="shared" si="0"/>
        <v>0.56237257795710394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14224000</v>
      </c>
      <c r="E38" s="66"/>
      <c r="F38" s="66"/>
      <c r="G38" s="66"/>
      <c r="H38" s="81">
        <v>13284000</v>
      </c>
      <c r="I38" s="66">
        <v>290000</v>
      </c>
      <c r="J38" s="93">
        <v>650000</v>
      </c>
      <c r="K38" s="66"/>
      <c r="L38" s="66"/>
      <c r="M38" s="26">
        <f t="shared" si="0"/>
        <v>0.2307568887598975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6"/>
      <c r="F39" s="66"/>
      <c r="G39" s="66"/>
      <c r="H39" s="81">
        <v>1000000</v>
      </c>
      <c r="I39" s="66"/>
      <c r="J39" s="93">
        <v>395000</v>
      </c>
      <c r="K39" s="66">
        <v>995000</v>
      </c>
      <c r="L39" s="66"/>
      <c r="M39" s="26">
        <f t="shared" si="0"/>
        <v>3.8773127399898411E-2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6"/>
      <c r="F40" s="66"/>
      <c r="G40" s="69"/>
      <c r="H40" s="81">
        <v>5256000</v>
      </c>
      <c r="I40" s="66"/>
      <c r="J40" s="93">
        <v>2404000</v>
      </c>
      <c r="K40" s="66">
        <v>6763000</v>
      </c>
      <c r="L40" s="66"/>
      <c r="M40" s="26">
        <f t="shared" si="0"/>
        <v>0.23398527886557943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6"/>
      <c r="F41" s="66"/>
      <c r="G41" s="66"/>
      <c r="H41" s="81">
        <v>16920000</v>
      </c>
      <c r="I41" s="66"/>
      <c r="J41" s="93">
        <v>300000</v>
      </c>
      <c r="K41" s="66"/>
      <c r="L41" s="66"/>
      <c r="M41" s="26">
        <f t="shared" si="0"/>
        <v>0.27936119406956089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6"/>
      <c r="F42" s="66"/>
      <c r="G42" s="66"/>
      <c r="H42" s="81"/>
      <c r="I42" s="66"/>
      <c r="J42" s="93">
        <v>900000</v>
      </c>
      <c r="K42" s="66"/>
      <c r="L42" s="66"/>
      <c r="M42" s="26">
        <f t="shared" si="0"/>
        <v>1.4600759271928273E-2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6"/>
      <c r="F43" s="66"/>
      <c r="G43" s="66"/>
      <c r="H43" s="66">
        <v>950000</v>
      </c>
      <c r="I43" s="66"/>
      <c r="J43" s="66">
        <v>3324000</v>
      </c>
      <c r="K43" s="66"/>
      <c r="L43" s="66"/>
      <c r="M43" s="26">
        <f t="shared" si="0"/>
        <v>6.9337383475801595E-2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9753000</v>
      </c>
      <c r="E44" s="70">
        <v>32000</v>
      </c>
      <c r="F44" s="66"/>
      <c r="G44" s="66"/>
      <c r="H44" s="82">
        <v>9720000</v>
      </c>
      <c r="I44" s="66"/>
      <c r="J44" s="66">
        <v>1000</v>
      </c>
      <c r="K44" s="66"/>
      <c r="L44" s="66"/>
      <c r="M44" s="26">
        <f t="shared" si="0"/>
        <v>0.15822356131012938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6"/>
      <c r="F45" s="66"/>
      <c r="G45" s="66"/>
      <c r="H45" s="66"/>
      <c r="I45" s="66"/>
      <c r="J45" s="66"/>
      <c r="K45" s="66"/>
      <c r="L45" s="66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2565000</v>
      </c>
      <c r="E46" s="66"/>
      <c r="F46" s="66"/>
      <c r="G46" s="66"/>
      <c r="H46" s="66"/>
      <c r="I46" s="66">
        <v>100000</v>
      </c>
      <c r="J46" s="66">
        <v>2465000</v>
      </c>
      <c r="K46" s="66"/>
      <c r="L46" s="66"/>
      <c r="M46" s="26">
        <f t="shared" si="0"/>
        <v>4.1612163924995574E-2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6"/>
      <c r="F47" s="66"/>
      <c r="G47" s="66"/>
      <c r="H47" s="83">
        <v>39520000</v>
      </c>
      <c r="I47" s="66"/>
      <c r="J47" s="66">
        <v>13450000</v>
      </c>
      <c r="K47" s="66"/>
      <c r="L47" s="66"/>
      <c r="M47" s="26">
        <f t="shared" si="0"/>
        <v>0.85933579848226727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137882000</v>
      </c>
      <c r="E48" s="66"/>
      <c r="F48" s="71">
        <f>8067000+26386000+13652000</f>
        <v>48105000</v>
      </c>
      <c r="G48" s="66"/>
      <c r="H48" s="83">
        <v>80939000</v>
      </c>
      <c r="I48" s="66"/>
      <c r="J48" s="66">
        <v>8838000</v>
      </c>
      <c r="K48" s="66"/>
      <c r="L48" s="66"/>
      <c r="M48" s="26">
        <f t="shared" si="0"/>
        <v>2.2368687665911264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6"/>
      <c r="F49" s="66"/>
      <c r="G49" s="66"/>
      <c r="H49" s="84">
        <v>15318000</v>
      </c>
      <c r="I49" s="66"/>
      <c r="J49" s="66">
        <v>33000</v>
      </c>
      <c r="K49" s="66">
        <v>190000</v>
      </c>
      <c r="L49" s="66"/>
      <c r="M49" s="26">
        <f t="shared" si="0"/>
        <v>0.25212266649448584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6"/>
      <c r="F50" s="66"/>
      <c r="G50" s="66"/>
      <c r="H50" s="85">
        <v>290000</v>
      </c>
      <c r="I50" s="66"/>
      <c r="J50" s="66"/>
      <c r="K50" s="66"/>
      <c r="L50" s="66"/>
      <c r="M50" s="26">
        <f t="shared" si="0"/>
        <v>4.704689098732443E-3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637000</v>
      </c>
      <c r="E51" s="66"/>
      <c r="F51" s="66"/>
      <c r="G51" s="66"/>
      <c r="H51" s="86">
        <v>619000</v>
      </c>
      <c r="I51" s="66"/>
      <c r="J51" s="66">
        <v>18000</v>
      </c>
      <c r="K51" s="66"/>
      <c r="L51" s="66"/>
      <c r="M51" s="26">
        <f t="shared" ref="M51:M73" si="2">D51/$D$73*100</f>
        <v>1.0334092951353678E-2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6"/>
      <c r="F52" s="66"/>
      <c r="G52" s="66"/>
      <c r="H52" s="86">
        <v>200000</v>
      </c>
      <c r="I52" s="66"/>
      <c r="J52" s="66"/>
      <c r="K52" s="66"/>
      <c r="L52" s="66"/>
      <c r="M52" s="26">
        <f t="shared" si="2"/>
        <v>3.2446131715396158E-3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4063620000</v>
      </c>
      <c r="E53" s="72">
        <v>1305000</v>
      </c>
      <c r="F53" s="66"/>
      <c r="G53" s="66"/>
      <c r="H53" s="87">
        <v>3995993000</v>
      </c>
      <c r="I53" s="66"/>
      <c r="J53" s="66">
        <v>12307000</v>
      </c>
      <c r="K53" s="66"/>
      <c r="L53" s="66">
        <v>54015000</v>
      </c>
      <c r="M53" s="26">
        <f t="shared" si="2"/>
        <v>65.924374880659073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73">
        <v>25000</v>
      </c>
      <c r="F54" s="66"/>
      <c r="G54" s="66"/>
      <c r="H54" s="88">
        <v>66625000</v>
      </c>
      <c r="I54" s="66"/>
      <c r="J54" s="66">
        <v>800000</v>
      </c>
      <c r="K54" s="66"/>
      <c r="L54" s="66"/>
      <c r="M54" s="26">
        <f t="shared" si="2"/>
        <v>1.0942457921017354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10154000</v>
      </c>
      <c r="E55" s="66"/>
      <c r="F55" s="66"/>
      <c r="G55" s="66"/>
      <c r="H55" s="88">
        <v>7746000</v>
      </c>
      <c r="I55" s="66">
        <v>2400000</v>
      </c>
      <c r="J55" s="66">
        <v>8000</v>
      </c>
      <c r="K55" s="66"/>
      <c r="L55" s="66"/>
      <c r="M55" s="26">
        <f t="shared" si="2"/>
        <v>0.16472901071906632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20000</v>
      </c>
      <c r="E56" s="66"/>
      <c r="F56" s="66"/>
      <c r="G56" s="66"/>
      <c r="H56" s="66"/>
      <c r="I56" s="66"/>
      <c r="J56" s="93">
        <v>20000</v>
      </c>
      <c r="K56" s="66"/>
      <c r="L56" s="66"/>
      <c r="M56" s="26">
        <f t="shared" si="2"/>
        <v>3.2446131715396163E-4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121000</v>
      </c>
      <c r="E57" s="66"/>
      <c r="F57" s="66"/>
      <c r="G57" s="66"/>
      <c r="H57" s="89">
        <v>120000</v>
      </c>
      <c r="I57" s="66"/>
      <c r="J57" s="93">
        <v>1000</v>
      </c>
      <c r="K57" s="66"/>
      <c r="L57" s="66"/>
      <c r="M57" s="26">
        <f t="shared" si="2"/>
        <v>1.9629909687814678E-3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6"/>
      <c r="F58" s="66"/>
      <c r="G58" s="66"/>
      <c r="H58" s="90">
        <v>8507000</v>
      </c>
      <c r="I58" s="66"/>
      <c r="J58" s="66"/>
      <c r="K58" s="66"/>
      <c r="L58" s="66"/>
      <c r="M58" s="26">
        <f t="shared" si="2"/>
        <v>0.13800962125143756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205000</v>
      </c>
      <c r="E59" s="66"/>
      <c r="F59" s="66"/>
      <c r="G59" s="66"/>
      <c r="H59" s="91">
        <v>150000</v>
      </c>
      <c r="I59" s="66">
        <v>30000</v>
      </c>
      <c r="J59" s="93">
        <v>25000</v>
      </c>
      <c r="K59" s="66"/>
      <c r="L59" s="66"/>
      <c r="M59" s="26">
        <f t="shared" si="2"/>
        <v>3.3257285008281064E-3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144000</v>
      </c>
      <c r="E60" s="66"/>
      <c r="F60" s="66"/>
      <c r="G60" s="66"/>
      <c r="H60" s="91">
        <v>10000</v>
      </c>
      <c r="I60" s="66"/>
      <c r="J60" s="93">
        <v>134000</v>
      </c>
      <c r="K60" s="66"/>
      <c r="L60" s="66"/>
      <c r="M60" s="26">
        <f t="shared" si="2"/>
        <v>2.3361214835085236E-3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6"/>
      <c r="F61" s="66"/>
      <c r="G61" s="66"/>
      <c r="H61" s="66"/>
      <c r="I61" s="66"/>
      <c r="J61" s="66"/>
      <c r="K61" s="66"/>
      <c r="L61" s="66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6"/>
      <c r="F62" s="66"/>
      <c r="G62" s="66"/>
      <c r="H62" s="66"/>
      <c r="I62" s="66"/>
      <c r="J62" s="66"/>
      <c r="K62" s="66"/>
      <c r="L62" s="66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6"/>
      <c r="F63" s="74">
        <v>960000</v>
      </c>
      <c r="G63" s="66"/>
      <c r="H63" s="66"/>
      <c r="I63" s="66"/>
      <c r="J63" s="66"/>
      <c r="K63" s="66"/>
      <c r="L63" s="66"/>
      <c r="M63" s="26">
        <f t="shared" si="2"/>
        <v>1.5574143223390157E-2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6"/>
      <c r="F64" s="66"/>
      <c r="G64" s="66"/>
      <c r="H64" s="66"/>
      <c r="I64" s="66"/>
      <c r="J64" s="66"/>
      <c r="K64" s="66"/>
      <c r="L64" s="66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6"/>
      <c r="F65" s="66"/>
      <c r="G65" s="66"/>
      <c r="H65" s="66"/>
      <c r="I65" s="66"/>
      <c r="J65" s="66"/>
      <c r="K65" s="66"/>
      <c r="L65" s="66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6"/>
      <c r="F66" s="66"/>
      <c r="G66" s="66"/>
      <c r="H66" s="66"/>
      <c r="I66" s="66"/>
      <c r="J66" s="66"/>
      <c r="K66" s="66"/>
      <c r="L66" s="66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6"/>
      <c r="F67" s="66"/>
      <c r="G67" s="66"/>
      <c r="H67" s="66"/>
      <c r="I67" s="66"/>
      <c r="J67" s="66">
        <v>9484000</v>
      </c>
      <c r="K67" s="66">
        <v>14074000</v>
      </c>
      <c r="L67" s="66"/>
      <c r="M67" s="26">
        <f t="shared" si="2"/>
        <v>0.38218298547565133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6"/>
      <c r="F68" s="66"/>
      <c r="G68" s="66"/>
      <c r="H68" s="66"/>
      <c r="I68" s="66"/>
      <c r="J68" s="66"/>
      <c r="K68" s="66"/>
      <c r="L68" s="66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6"/>
      <c r="F69" s="66"/>
      <c r="G69" s="66"/>
      <c r="H69" s="66"/>
      <c r="I69" s="66"/>
      <c r="J69" s="66"/>
      <c r="K69" s="66"/>
      <c r="L69" s="66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26536000</v>
      </c>
      <c r="E70" s="66"/>
      <c r="F70" s="75">
        <f>1868000-1868000</f>
        <v>0</v>
      </c>
      <c r="G70" s="66"/>
      <c r="H70" s="92">
        <v>624000</v>
      </c>
      <c r="I70" s="66">
        <v>1939000</v>
      </c>
      <c r="J70" s="66">
        <v>19746000</v>
      </c>
      <c r="K70" s="66">
        <v>4227000</v>
      </c>
      <c r="L70" s="66"/>
      <c r="M70" s="26">
        <f t="shared" si="2"/>
        <v>0.43049527559987627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6"/>
      <c r="F71" s="66"/>
      <c r="G71" s="66"/>
      <c r="H71" s="66"/>
      <c r="I71" s="66"/>
      <c r="J71" s="66"/>
      <c r="K71" s="66"/>
      <c r="L71" s="66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6"/>
      <c r="F72" s="66"/>
      <c r="G72" s="66"/>
      <c r="H72" s="66"/>
      <c r="I72" s="66"/>
      <c r="J72" s="66"/>
      <c r="K72" s="66"/>
      <c r="L72" s="66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6164063000</v>
      </c>
      <c r="E73" s="36">
        <f>SUM(E18:E72)</f>
        <v>4091000</v>
      </c>
      <c r="F73" s="36">
        <f t="shared" ref="F73:L73" si="3">SUM(F18:F72)</f>
        <v>49065000</v>
      </c>
      <c r="G73" s="36">
        <f t="shared" si="3"/>
        <v>0</v>
      </c>
      <c r="H73" s="36">
        <f t="shared" si="3"/>
        <v>5926057000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99.550604852675903</v>
      </c>
      <c r="E74" s="33">
        <f t="shared" ref="E74:L74" si="4">E73/$D$73*100</f>
        <v>6.6368562423842842E-2</v>
      </c>
      <c r="F74" s="33">
        <f t="shared" si="4"/>
        <v>0.79598472630795625</v>
      </c>
      <c r="G74" s="33">
        <f t="shared" si="4"/>
        <v>0</v>
      </c>
      <c r="H74" s="33">
        <f t="shared" si="4"/>
        <v>96.138812987472704</v>
      </c>
      <c r="I74" s="33">
        <f t="shared" si="4"/>
        <v>8.7020525260692511E-2</v>
      </c>
      <c r="J74" s="33">
        <f t="shared" si="4"/>
        <v>1.5861291489071412</v>
      </c>
      <c r="K74" s="33"/>
      <c r="L74" s="33">
        <f t="shared" si="4"/>
        <v>0.87628890230356182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0" t="s">
        <v>28</v>
      </c>
      <c r="I156" s="110"/>
      <c r="J156" s="110"/>
      <c r="K156" s="110"/>
      <c r="L156" s="110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D12"/>
  <sheetViews>
    <sheetView tabSelected="1" workbookViewId="0">
      <selection activeCell="B15" sqref="B15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5" spans="1:4" ht="15.75">
      <c r="A5" s="141" t="s">
        <v>108</v>
      </c>
      <c r="B5" s="141"/>
      <c r="C5" s="141"/>
      <c r="D5" s="141"/>
    </row>
    <row r="6" spans="1:4">
      <c r="A6" s="103"/>
      <c r="B6" s="103"/>
      <c r="C6" s="104"/>
      <c r="D6" s="104"/>
    </row>
    <row r="7" spans="1:4" ht="15.75">
      <c r="A7" s="94"/>
      <c r="B7" s="142" t="s">
        <v>100</v>
      </c>
      <c r="C7" s="143" t="s">
        <v>101</v>
      </c>
      <c r="D7" s="143"/>
    </row>
    <row r="8" spans="1:4" ht="15.75">
      <c r="A8" s="95" t="s">
        <v>102</v>
      </c>
      <c r="B8" s="142"/>
      <c r="C8" s="96" t="s">
        <v>103</v>
      </c>
      <c r="D8" s="96" t="s">
        <v>104</v>
      </c>
    </row>
    <row r="9" spans="1:4">
      <c r="A9" s="97" t="str">
        <f>[1]ПРИХОДИ!C28</f>
        <v>Приходи из буџета</v>
      </c>
      <c r="B9" s="98">
        <v>7331</v>
      </c>
      <c r="C9" s="99">
        <v>13652000</v>
      </c>
      <c r="D9" s="99"/>
    </row>
    <row r="10" spans="1:4">
      <c r="A10" s="140" t="s">
        <v>105</v>
      </c>
      <c r="B10" s="140"/>
      <c r="C10" s="100">
        <f>SUM(C9)</f>
        <v>13652000</v>
      </c>
      <c r="D10" s="100">
        <v>0</v>
      </c>
    </row>
    <row r="11" spans="1:4">
      <c r="A11" s="97" t="s">
        <v>60</v>
      </c>
      <c r="B11">
        <v>4252</v>
      </c>
      <c r="C11" s="99">
        <v>13652000</v>
      </c>
    </row>
    <row r="12" spans="1:4">
      <c r="A12" s="101" t="s">
        <v>106</v>
      </c>
      <c r="B12" s="102"/>
      <c r="C12" s="100">
        <f>SUM(C11:C11)</f>
        <v>13652000</v>
      </c>
      <c r="D12" s="100">
        <v>0</v>
      </c>
    </row>
  </sheetData>
  <mergeCells count="4">
    <mergeCell ref="A10:B10"/>
    <mergeCell ref="A5:D5"/>
    <mergeCell ref="B7:B8"/>
    <mergeCell ref="C7:D7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2025-03-19T08:07:23Z</dcterms:modified>
</cp:coreProperties>
</file>